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/>
  <mc:AlternateContent xmlns:mc="http://schemas.openxmlformats.org/markup-compatibility/2006">
    <mc:Choice Requires="x15">
      <x15ac:absPath xmlns:x15ac="http://schemas.microsoft.com/office/spreadsheetml/2010/11/ac" url="/Users/mervyntan/Desktop/"/>
    </mc:Choice>
  </mc:AlternateContent>
  <xr:revisionPtr revIDLastSave="0" documentId="13_ncr:1_{F34F1546-B29D-4240-A6B8-9680FF889C2A}" xr6:coauthVersionLast="47" xr6:coauthVersionMax="47" xr10:uidLastSave="{00000000-0000-0000-0000-000000000000}"/>
  <bookViews>
    <workbookView xWindow="0" yWindow="500" windowWidth="28800" windowHeight="16260" activeTab="2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12" l="1"/>
  <c r="A4" i="2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<sst xmlns="http://schemas.openxmlformats.org/spreadsheetml/2006/main" count="314" uniqueCount="86">
  <si>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</si>
  <si>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</si>
  <si>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</si>
  <si>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</si>
  <si>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</si>
  <si>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</si>
  <si>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</si>
  <si>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</si>
  <si>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</si>
  <si>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</si>
  <si>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</si>
  <si>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</si>
  <si>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</si>
  <si>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</si>
  <si>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</si>
  <si>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</si>
  <si>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</si>
  <si>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</si>
  <si>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</si>
  <si>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</si>
  <si>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</si>
  <si>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</si>
  <si>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</si>
  <si>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</si>
  <si>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</si>
  <si>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</si>
  <si>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</si>
  <si>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</si>
  <si>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</si>
  <si>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</si>
  <si>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</si>
  <si>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</si>
  <si>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</si>
  <si>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</si>
  <si>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</si>
  <si>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</si>
  <si>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20/08/2021</t>
  </si>
  <si>
    <t>ust.registry</t>
  </si>
  <si>
    <t>New</t>
  </si>
  <si>
    <t>Male</t>
  </si>
  <si>
    <t>12/02/2020</t>
  </si>
  <si>
    <t>D. Preoperative Risk Assesment (z01.81)</t>
  </si>
  <si>
    <t>Z01.81</t>
  </si>
  <si>
    <t>Pre-operative Risk Assessment PS 2</t>
  </si>
  <si>
    <t>B. Lower Respiratory Tract</t>
  </si>
  <si>
    <t>1. Pneumonia, community acquired- (PCAP A, B, C or D)</t>
  </si>
  <si>
    <t>J18.9</t>
  </si>
  <si>
    <t>Pneumonia PCAP-B</t>
  </si>
  <si>
    <t>08/02/2018</t>
  </si>
  <si>
    <t>Pneumonia PCAP-A</t>
  </si>
  <si>
    <t>19/07/2016</t>
  </si>
  <si>
    <t>C. Scoliosis</t>
  </si>
  <si>
    <t>M41</t>
  </si>
  <si>
    <t>Scoliosis</t>
  </si>
  <si>
    <t>Old</t>
  </si>
  <si>
    <t>7. Protracted bacterial Bronchitis (PBB)</t>
  </si>
  <si>
    <t>J44.9</t>
  </si>
  <si>
    <t>Chronic Suppurative Lung Disease</t>
  </si>
  <si>
    <t>Pre-operative Risk Assessment PS3 due to existing comorbidities</t>
  </si>
  <si>
    <t>Female</t>
  </si>
  <si>
    <t>25/04/2021</t>
  </si>
  <si>
    <t>4. Pneumonia with atelactasis, consolidation or parapneumonic effusion</t>
  </si>
  <si>
    <t>J69.0</t>
  </si>
  <si>
    <t>Aspiration Pneumonia with Atelectasis</t>
  </si>
  <si>
    <t>A. Bronchial Asthma</t>
  </si>
  <si>
    <t>J45</t>
  </si>
  <si>
    <t>Bronchial Asthma</t>
  </si>
  <si>
    <t>6. Acute bronchitis/bronchiolitis</t>
  </si>
  <si>
    <t>J21.9</t>
  </si>
  <si>
    <t>Acute Bronchiolitis</t>
  </si>
  <si>
    <t>18/03/2015</t>
  </si>
  <si>
    <t>Pre-operative Risk Assessment</t>
  </si>
  <si>
    <t>10/08/2019</t>
  </si>
  <si>
    <t>F. Allergic Rhinitis</t>
  </si>
  <si>
    <t>J30.9</t>
  </si>
  <si>
    <t>Allergic Rhinitis, Moderate Persistent</t>
  </si>
  <si>
    <t>Bronchial Asthma in Acute Exacerbation</t>
  </si>
  <si>
    <t>Pneumonia, moderate risk</t>
  </si>
  <si>
    <t>24/07/2021</t>
  </si>
  <si>
    <t>P24.0</t>
  </si>
  <si>
    <t>Meconium Aspiration Syndrome</t>
  </si>
  <si>
    <t>B. Pneumothorax- including primary spontaneous and those with secondary causes</t>
  </si>
  <si>
    <t>J93.1</t>
  </si>
  <si>
    <t>Pneumothorax</t>
  </si>
  <si>
    <t>July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</si>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</sst>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 refreshError="1"/>
      <sheetData sheetId="1" refreshError="1"/>
      <sheetData sheetId="2" refreshError="1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zoomScale="115" zoomScaleNormal="115" workbookViewId="0">
      <selection activeCell="C21" sqref="C21:D21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84</v>
      </c>
      <c r="C5" s="43" t="s">
        <v>26</v>
      </c>
      <c r="D5" s="51">
        <v>2021</v>
      </c>
      <c r="E5" s="51"/>
      <c r="F5" s="43" t="s">
        <v>27</v>
      </c>
      <c r="G5" s="51" t="s">
        <v>85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17</v>
      </c>
      <c r="C8" s="50"/>
      <c r="D8" s="55">
        <f>COUNTIFS('Data Sheet'!$D:$D,"New")</f>
        <v>14</v>
      </c>
      <c r="E8" s="56"/>
      <c r="F8" s="59">
        <f>COUNTIF('Data Sheet'!$D:$D,"Old")</f>
        <v>3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13</v>
      </c>
      <c r="C12" s="50"/>
      <c r="D12" s="50"/>
      <c r="E12" s="50">
        <f>COUNTIF('Data Sheet'!$E:$E,"Female")</f>
        <v>4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47" t="str">
        <f>_xlfn.CONCAT("New Cases: 
",COUNTIFS('Data Sheet'!$H:$H,"I. Congenital Malformations of the Respiratory Tract",'Data Sheet'!$D:$D,"New"))</f>
        <v>New Cases: 
0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2</v>
      </c>
      <c r="F16" s="47" t="str">
        <f>_xlfn.CONCAT("New Cases: 
",COUNTIFS('Data Sheet'!$H:$H,"VI. Non-infectious Disorders of the Respiratory Tract",'Data Sheet'!$D:$D,"New"))</f>
        <v>New Cases: 
1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0</v>
      </c>
      <c r="D17" s="47"/>
      <c r="E17" s="48"/>
      <c r="F17" s="47" t="str">
        <f>_xlfn.CONCAT("Old Cases: 
",COUNTIFS('Data Sheet'!$H:$H,"VI. Non-infectious Disorders of the Respiratory Tract",'Data Sheet'!$D:$D,"Old"))</f>
        <v>Old Cases: 
1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1</v>
      </c>
      <c r="C18" s="47" t="str">
        <f>_xlfn.CONCAT("New Cases: 
",COUNTIFS('Data Sheet'!$H:$H,"II. Respiratory Disorders of the Newborn",'Data Sheet'!$D:$D,"New"))</f>
        <v>New Cases: 
1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1</v>
      </c>
      <c r="F18" s="47" t="str">
        <f>_xlfn.CONCAT("New Cases: 
",COUNTIFS('Data Sheet'!$H:$H,"VII. Other Diseases with Prominent Respiratory Component",'Data Sheet'!$D:$D,"New"))</f>
        <v>New Cases: 
0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1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7</v>
      </c>
      <c r="C22" s="47" t="str">
        <f>_xlfn.CONCAT("New Cases: 
",COUNTIFS('Data Sheet'!$H:$H,"IV. Infections of the Respiratory Tract",'Data Sheet'!$D:$D,"New"))</f>
        <v>New Cases: 
6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1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1</v>
      </c>
      <c r="C24" s="47" t="str">
        <f>_xlfn.CONCAT("New Cases: 
",COUNTIFS('Data Sheet'!$H:$H,"V. Pleural Diseases",'Data Sheet'!$D:$D,"New"))</f>
        <v>New Cases: 
1</v>
      </c>
      <c r="D24" s="47"/>
      <c r="E24" s="48" t="str">
        <f>_xlfn.CONCAT("X. Others Diseases: 
",COUNTIF('Data Sheet'!$H:$H,"X. Others Diseases"))</f>
        <v>X. Others Diseases: 
5</v>
      </c>
      <c r="F24" s="47" t="str">
        <f>_xlfn.CONCAT("New Cases: 
",COUNTIFS('Data Sheet'!$H:$H,"X. Others Diseases",'Data Sheet'!$D:$D,"New"))</f>
        <v>New Cases: 
5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0</v>
      </c>
      <c r="D25" s="47"/>
      <c r="E25" s="48"/>
      <c r="F25" s="47" t="str">
        <f>_xlfn.CONCAT("Old Cases: 
",COUNTIFS('Data Sheet'!$H:$H,"X. Others Diseases",'Data Sheet'!$D:$D,"Old"))</f>
        <v>Old Cases: 
0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6232</v>
      </c>
      <c r="B4" s="21" t="str">
        <f>_xlfn.IFNA(VLOOKUP($A4,'Data Sheet'!$A:B,2,FALSE),"NA")</f>
        <v>20/08/2021</v>
      </c>
      <c r="C4" s="22" t="str">
        <f>_xlfn.IFNA(VLOOKUP($A4,'Data Sheet'!$A:C,3,FALSE),"NA")</f>
        <v>ust.registry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10/08/2019</v>
      </c>
      <c r="G4" s="24">
        <f>_xlfn.IFNA(VLOOKUP($A4,'Data Sheet'!$A:G,7,FALSE),"NA")</f>
        <v>2</v>
      </c>
      <c r="H4" s="25" t="str">
        <f>_xlfn.IFNA(VLOOKUP($A4,'Data Sheet'!$A:P,16,FALSE),"NA")</f>
        <v>F. Allergic Rhinitis</v>
      </c>
      <c r="I4" s="24" t="str">
        <f>_xlfn.IFNA(VLOOKUP($A4,'Data Sheet'!$A:S,19,FALSE),"NA")</f>
        <v>J30.9</v>
      </c>
      <c r="J4" s="25" t="str">
        <f>_xlfn.IFNA(VLOOKUP($A4,'Data Sheet'!$A:T,20,FALSE),"NA")</f>
        <v>Allergic Rhinitis, Moderate Persistent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8">_xlfn._xlws.FILTER('Data Sheet'!A:A,'Data Sheet'!H:H=A2,"NA")</f>
        <v>6244</v>
      </c>
      <c r="B4" s="21" t="str">
        <f>_xlfn.IFNA(VLOOKUP($A4,'Data Sheet'!$A:B,2,FALSE),"NA")</f>
        <v>20/08/2021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12/02/2020</v>
      </c>
      <c r="G4" s="24">
        <f>_xlfn.IFNA(VLOOKUP($A4,'Data Sheet'!$A:G,7,FALSE),"NA")</f>
        <v>1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Pre-operative Risk Assessment PS 2</v>
      </c>
    </row>
    <row r="5" spans="1:19" ht="13" x14ac:dyDescent="0.15">
      <c r="A5" s="20">
        <v>6241</v>
      </c>
      <c r="B5" s="21" t="str">
        <f>_xlfn.IFNA(VLOOKUP($A5,'Data Sheet'!$A:B,2,FALSE),"NA")</f>
        <v>20/08/2021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08/02/2018</v>
      </c>
      <c r="G5" s="26">
        <f>_xlfn.IFNA(VLOOKUP($A5,'Data Sheet'!$A:G,7,FALSE),"NA")</f>
        <v>3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Z01.81</v>
      </c>
      <c r="J5" s="29" t="str">
        <f>_xlfn.IFNA(VLOOKUP($A5,'Data Sheet'!$A:T,20,FALSE),"NA")</f>
        <v>Pre-operative Risk Assessment PS 2</v>
      </c>
    </row>
    <row r="6" spans="1:19" ht="13" x14ac:dyDescent="0.15">
      <c r="A6" s="20">
        <v>6240</v>
      </c>
      <c r="B6" s="21" t="str">
        <f>_xlfn.IFNA(VLOOKUP($A6,'Data Sheet'!$A:B,2,FALSE),"NA")</f>
        <v>20/08/2021</v>
      </c>
      <c r="C6" s="22" t="str">
        <f>_xlfn.IFNA(VLOOKUP($A6,'Data Sheet'!$A:C,3,FALSE),"NA")</f>
        <v>ust.registry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19/07/2016</v>
      </c>
      <c r="G6" s="26">
        <f>_xlfn.IFNA(VLOOKUP($A6,'Data Sheet'!$A:G,7,FALSE),"NA")</f>
        <v>5</v>
      </c>
      <c r="H6" s="29" t="str">
        <f>_xlfn.IFNA(VLOOKUP($A6,'Data Sheet'!$A:R,18,FALSE),"NA")</f>
        <v>C. Scoliosis</v>
      </c>
      <c r="I6" s="26" t="str">
        <f>_xlfn.IFNA(VLOOKUP($A6,'Data Sheet'!$A:S,19,FALSE),"NA")</f>
        <v>M41</v>
      </c>
      <c r="J6" s="29" t="str">
        <f>_xlfn.IFNA(VLOOKUP($A6,'Data Sheet'!$A:T,20,FALSE),"NA")</f>
        <v>Scoliosis</v>
      </c>
    </row>
    <row r="7" spans="1:19" ht="13" x14ac:dyDescent="0.15">
      <c r="A7" s="20">
        <v>6238</v>
      </c>
      <c r="B7" s="21" t="str">
        <f>_xlfn.IFNA(VLOOKUP($A7,'Data Sheet'!$A:B,2,FALSE),"NA")</f>
        <v>20/08/2021</v>
      </c>
      <c r="C7" s="22" t="str">
        <f>_xlfn.IFNA(VLOOKUP($A7,'Data Sheet'!$A:C,3,FALSE),"NA")</f>
        <v>ust.registry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19/07/2016</v>
      </c>
      <c r="G7" s="26">
        <f>_xlfn.IFNA(VLOOKUP($A7,'Data Sheet'!$A:G,7,FALSE),"NA")</f>
        <v>5</v>
      </c>
      <c r="H7" s="29" t="str">
        <f>_xlfn.IFNA(VLOOKUP($A7,'Data Sheet'!$A:R,18,FALSE),"NA")</f>
        <v>D. Preoperative Risk Assesment (z01.81)</v>
      </c>
      <c r="I7" s="26" t="str">
        <f>_xlfn.IFNA(VLOOKUP($A7,'Data Sheet'!$A:S,19,FALSE),"NA")</f>
        <v>Z01.81</v>
      </c>
      <c r="J7" s="29" t="str">
        <f>_xlfn.IFNA(VLOOKUP($A7,'Data Sheet'!$A:T,20,FALSE),"NA")</f>
        <v>Pre-operative Risk Assessment PS3 due to existing comorbidities</v>
      </c>
    </row>
    <row r="8" spans="1:19" ht="13" x14ac:dyDescent="0.15">
      <c r="A8" s="20">
        <v>6233</v>
      </c>
      <c r="B8" s="21" t="str">
        <f>_xlfn.IFNA(VLOOKUP($A8,'Data Sheet'!$A:B,2,FALSE),"NA")</f>
        <v>20/08/2021</v>
      </c>
      <c r="C8" s="22" t="str">
        <f>_xlfn.IFNA(VLOOKUP($A8,'Data Sheet'!$A:C,3,FALSE),"NA")</f>
        <v>ust.registry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18/03/2015</v>
      </c>
      <c r="G8" s="26">
        <f>_xlfn.IFNA(VLOOKUP($A8,'Data Sheet'!$A:G,7,FALSE),"NA")</f>
        <v>6</v>
      </c>
      <c r="H8" s="29" t="str">
        <f>_xlfn.IFNA(VLOOKUP($A8,'Data Sheet'!$A:R,18,FALSE),"NA")</f>
        <v>D. Preoperative Risk Assesment (z01.81)</v>
      </c>
      <c r="I8" s="26" t="str">
        <f>_xlfn.IFNA(VLOOKUP($A8,'Data Sheet'!$A:S,19,FALSE),"NA")</f>
        <v>Z01.81</v>
      </c>
      <c r="J8" s="29" t="str">
        <f>_xlfn.IFNA(VLOOKUP($A8,'Data Sheet'!$A:T,20,FALSE),"NA")</f>
        <v>Pre-operative Risk Assessment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abSelected="1" workbookViewId="0">
      <selection activeCell="A2" sqref="A2:XFD18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3" x14ac:dyDescent="0.15">
      <c r="A2" s="64">
        <v>6244</v>
      </c>
      <c r="B2" s="65" t="s">
        <v>36</v>
      </c>
      <c r="C2" s="65" t="s">
        <v>37</v>
      </c>
      <c r="D2" s="65" t="s">
        <v>38</v>
      </c>
      <c r="E2" s="65" t="s">
        <v>39</v>
      </c>
      <c r="F2" s="65" t="s">
        <v>40</v>
      </c>
      <c r="G2" s="64">
        <v>1</v>
      </c>
      <c r="H2" s="65" t="s">
        <v>17</v>
      </c>
      <c r="R2" s="65" t="s">
        <v>41</v>
      </c>
      <c r="S2" s="65" t="s">
        <v>42</v>
      </c>
      <c r="T2" s="65" t="s">
        <v>43</v>
      </c>
    </row>
    <row r="3" spans="1:20" s="65" customFormat="1" ht="13" x14ac:dyDescent="0.15">
      <c r="A3" s="64">
        <v>6243</v>
      </c>
      <c r="B3" s="65" t="s">
        <v>36</v>
      </c>
      <c r="C3" s="65" t="s">
        <v>37</v>
      </c>
      <c r="D3" s="65" t="s">
        <v>38</v>
      </c>
      <c r="E3" s="65" t="s">
        <v>39</v>
      </c>
      <c r="F3" s="65" t="s">
        <v>40</v>
      </c>
      <c r="G3" s="64">
        <v>1</v>
      </c>
      <c r="H3" s="65" t="s">
        <v>9</v>
      </c>
      <c r="J3" s="65" t="s">
        <v>44</v>
      </c>
      <c r="K3" s="65" t="s">
        <v>45</v>
      </c>
      <c r="S3" s="65" t="s">
        <v>46</v>
      </c>
      <c r="T3" s="65" t="s">
        <v>47</v>
      </c>
    </row>
    <row r="4" spans="1:20" s="65" customFormat="1" ht="13" x14ac:dyDescent="0.15">
      <c r="A4" s="64">
        <v>6242</v>
      </c>
      <c r="B4" s="65" t="s">
        <v>36</v>
      </c>
      <c r="C4" s="65" t="s">
        <v>37</v>
      </c>
      <c r="D4" s="65" t="s">
        <v>38</v>
      </c>
      <c r="E4" s="65" t="s">
        <v>39</v>
      </c>
      <c r="F4" s="65" t="s">
        <v>48</v>
      </c>
      <c r="G4" s="64">
        <v>3</v>
      </c>
      <c r="H4" s="65" t="s">
        <v>9</v>
      </c>
      <c r="J4" s="65" t="s">
        <v>44</v>
      </c>
      <c r="K4" s="65" t="s">
        <v>45</v>
      </c>
      <c r="S4" s="65" t="s">
        <v>46</v>
      </c>
      <c r="T4" s="65" t="s">
        <v>49</v>
      </c>
    </row>
    <row r="5" spans="1:20" s="65" customFormat="1" ht="13" x14ac:dyDescent="0.15">
      <c r="A5" s="64">
        <v>6241</v>
      </c>
      <c r="B5" s="65" t="s">
        <v>36</v>
      </c>
      <c r="C5" s="65" t="s">
        <v>37</v>
      </c>
      <c r="D5" s="65" t="s">
        <v>38</v>
      </c>
      <c r="E5" s="65" t="s">
        <v>39</v>
      </c>
      <c r="F5" s="65" t="s">
        <v>48</v>
      </c>
      <c r="G5" s="64">
        <v>3</v>
      </c>
      <c r="H5" s="65" t="s">
        <v>17</v>
      </c>
      <c r="R5" s="65" t="s">
        <v>41</v>
      </c>
      <c r="S5" s="65" t="s">
        <v>42</v>
      </c>
      <c r="T5" s="65" t="s">
        <v>43</v>
      </c>
    </row>
    <row r="6" spans="1:20" s="65" customFormat="1" ht="13" x14ac:dyDescent="0.15">
      <c r="A6" s="64">
        <v>6240</v>
      </c>
      <c r="B6" s="65" t="s">
        <v>36</v>
      </c>
      <c r="C6" s="65" t="s">
        <v>37</v>
      </c>
      <c r="D6" s="65" t="s">
        <v>38</v>
      </c>
      <c r="E6" s="65" t="s">
        <v>39</v>
      </c>
      <c r="F6" s="65" t="s">
        <v>50</v>
      </c>
      <c r="G6" s="64">
        <v>5</v>
      </c>
      <c r="H6" s="65" t="s">
        <v>17</v>
      </c>
      <c r="R6" s="65" t="s">
        <v>51</v>
      </c>
      <c r="S6" s="65" t="s">
        <v>52</v>
      </c>
      <c r="T6" s="65" t="s">
        <v>53</v>
      </c>
    </row>
    <row r="7" spans="1:20" s="65" customFormat="1" ht="13" x14ac:dyDescent="0.15">
      <c r="A7" s="64">
        <v>6239</v>
      </c>
      <c r="B7" s="65" t="s">
        <v>36</v>
      </c>
      <c r="C7" s="65" t="s">
        <v>37</v>
      </c>
      <c r="D7" s="65" t="s">
        <v>54</v>
      </c>
      <c r="E7" s="65" t="s">
        <v>39</v>
      </c>
      <c r="F7" s="65" t="s">
        <v>50</v>
      </c>
      <c r="G7" s="64">
        <v>5</v>
      </c>
      <c r="H7" s="65" t="s">
        <v>9</v>
      </c>
      <c r="J7" s="65" t="s">
        <v>44</v>
      </c>
      <c r="K7" s="65" t="s">
        <v>55</v>
      </c>
      <c r="S7" s="65" t="s">
        <v>56</v>
      </c>
      <c r="T7" s="65" t="s">
        <v>57</v>
      </c>
    </row>
    <row r="8" spans="1:20" s="65" customFormat="1" ht="13" x14ac:dyDescent="0.15">
      <c r="A8" s="64">
        <v>6238</v>
      </c>
      <c r="B8" s="65" t="s">
        <v>36</v>
      </c>
      <c r="C8" s="65" t="s">
        <v>37</v>
      </c>
      <c r="D8" s="65" t="s">
        <v>38</v>
      </c>
      <c r="E8" s="65" t="s">
        <v>39</v>
      </c>
      <c r="F8" s="65" t="s">
        <v>50</v>
      </c>
      <c r="G8" s="64">
        <v>5</v>
      </c>
      <c r="H8" s="65" t="s">
        <v>17</v>
      </c>
      <c r="R8" s="65" t="s">
        <v>41</v>
      </c>
      <c r="S8" s="65" t="s">
        <v>42</v>
      </c>
      <c r="T8" s="65" t="s">
        <v>58</v>
      </c>
    </row>
    <row r="9" spans="1:20" s="65" customFormat="1" ht="13" x14ac:dyDescent="0.15">
      <c r="A9" s="64">
        <v>6237</v>
      </c>
      <c r="B9" s="65" t="s">
        <v>36</v>
      </c>
      <c r="C9" s="65" t="s">
        <v>37</v>
      </c>
      <c r="D9" s="65" t="s">
        <v>38</v>
      </c>
      <c r="E9" s="65" t="s">
        <v>59</v>
      </c>
      <c r="F9" s="65" t="s">
        <v>60</v>
      </c>
      <c r="G9" s="64">
        <v>0</v>
      </c>
      <c r="H9" s="65" t="s">
        <v>9</v>
      </c>
      <c r="J9" s="65" t="s">
        <v>44</v>
      </c>
      <c r="K9" s="65" t="s">
        <v>61</v>
      </c>
      <c r="S9" s="65" t="s">
        <v>62</v>
      </c>
      <c r="T9" s="65" t="s">
        <v>63</v>
      </c>
    </row>
    <row r="10" spans="1:20" s="65" customFormat="1" ht="13" x14ac:dyDescent="0.15">
      <c r="A10" s="64">
        <v>6236</v>
      </c>
      <c r="B10" s="65" t="s">
        <v>36</v>
      </c>
      <c r="C10" s="65" t="s">
        <v>37</v>
      </c>
      <c r="D10" s="65" t="s">
        <v>38</v>
      </c>
      <c r="E10" s="65" t="s">
        <v>59</v>
      </c>
      <c r="F10" s="65" t="s">
        <v>60</v>
      </c>
      <c r="G10" s="64">
        <v>0</v>
      </c>
      <c r="H10" s="65" t="s">
        <v>13</v>
      </c>
      <c r="N10" s="65" t="s">
        <v>64</v>
      </c>
      <c r="S10" s="65" t="s">
        <v>65</v>
      </c>
      <c r="T10" s="65" t="s">
        <v>66</v>
      </c>
    </row>
    <row r="11" spans="1:20" s="65" customFormat="1" ht="13" x14ac:dyDescent="0.15">
      <c r="A11" s="64">
        <v>6235</v>
      </c>
      <c r="B11" s="65" t="s">
        <v>36</v>
      </c>
      <c r="C11" s="65" t="s">
        <v>37</v>
      </c>
      <c r="D11" s="65" t="s">
        <v>38</v>
      </c>
      <c r="E11" s="65" t="s">
        <v>59</v>
      </c>
      <c r="F11" s="65" t="s">
        <v>60</v>
      </c>
      <c r="G11" s="64">
        <v>0</v>
      </c>
      <c r="H11" s="65" t="s">
        <v>9</v>
      </c>
      <c r="J11" s="65" t="s">
        <v>44</v>
      </c>
      <c r="K11" s="65" t="s">
        <v>67</v>
      </c>
      <c r="S11" s="65" t="s">
        <v>68</v>
      </c>
      <c r="T11" s="65" t="s">
        <v>69</v>
      </c>
    </row>
    <row r="12" spans="1:20" s="65" customFormat="1" ht="13" x14ac:dyDescent="0.15">
      <c r="A12" s="64">
        <v>6234</v>
      </c>
      <c r="B12" s="65" t="s">
        <v>36</v>
      </c>
      <c r="C12" s="65" t="s">
        <v>37</v>
      </c>
      <c r="D12" s="65" t="s">
        <v>38</v>
      </c>
      <c r="E12" s="65" t="s">
        <v>59</v>
      </c>
      <c r="F12" s="65" t="s">
        <v>60</v>
      </c>
      <c r="G12" s="64">
        <v>0</v>
      </c>
      <c r="H12" s="65" t="s">
        <v>9</v>
      </c>
      <c r="J12" s="65" t="s">
        <v>44</v>
      </c>
      <c r="K12" s="65" t="s">
        <v>67</v>
      </c>
      <c r="S12" s="65" t="s">
        <v>68</v>
      </c>
      <c r="T12" s="65" t="s">
        <v>69</v>
      </c>
    </row>
    <row r="13" spans="1:20" s="65" customFormat="1" ht="13" x14ac:dyDescent="0.15">
      <c r="A13" s="64">
        <v>6233</v>
      </c>
      <c r="B13" s="65" t="s">
        <v>36</v>
      </c>
      <c r="C13" s="65" t="s">
        <v>37</v>
      </c>
      <c r="D13" s="65" t="s">
        <v>38</v>
      </c>
      <c r="E13" s="65" t="s">
        <v>39</v>
      </c>
      <c r="F13" s="65" t="s">
        <v>70</v>
      </c>
      <c r="G13" s="64">
        <v>6</v>
      </c>
      <c r="H13" s="65" t="s">
        <v>17</v>
      </c>
      <c r="R13" s="65" t="s">
        <v>41</v>
      </c>
      <c r="S13" s="65" t="s">
        <v>42</v>
      </c>
      <c r="T13" s="65" t="s">
        <v>71</v>
      </c>
    </row>
    <row r="14" spans="1:20" s="65" customFormat="1" ht="13" x14ac:dyDescent="0.15">
      <c r="A14" s="64">
        <v>6232</v>
      </c>
      <c r="B14" s="65" t="s">
        <v>36</v>
      </c>
      <c r="C14" s="65" t="s">
        <v>37</v>
      </c>
      <c r="D14" s="65" t="s">
        <v>54</v>
      </c>
      <c r="E14" s="65" t="s">
        <v>39</v>
      </c>
      <c r="F14" s="65" t="s">
        <v>72</v>
      </c>
      <c r="G14" s="64">
        <v>2</v>
      </c>
      <c r="H14" s="65" t="s">
        <v>15</v>
      </c>
      <c r="P14" s="65" t="s">
        <v>73</v>
      </c>
      <c r="S14" s="65" t="s">
        <v>74</v>
      </c>
      <c r="T14" s="65" t="s">
        <v>75</v>
      </c>
    </row>
    <row r="15" spans="1:20" s="65" customFormat="1" ht="13" x14ac:dyDescent="0.15">
      <c r="A15" s="64">
        <v>6231</v>
      </c>
      <c r="B15" s="65" t="s">
        <v>36</v>
      </c>
      <c r="C15" s="65" t="s">
        <v>37</v>
      </c>
      <c r="D15" s="65" t="s">
        <v>54</v>
      </c>
      <c r="E15" s="65" t="s">
        <v>39</v>
      </c>
      <c r="F15" s="65" t="s">
        <v>72</v>
      </c>
      <c r="G15" s="64">
        <v>2</v>
      </c>
      <c r="H15" s="65" t="s">
        <v>13</v>
      </c>
      <c r="N15" s="65" t="s">
        <v>64</v>
      </c>
      <c r="S15" s="65" t="s">
        <v>65</v>
      </c>
      <c r="T15" s="65" t="s">
        <v>76</v>
      </c>
    </row>
    <row r="16" spans="1:20" s="65" customFormat="1" ht="13" x14ac:dyDescent="0.15">
      <c r="A16" s="64">
        <v>6230</v>
      </c>
      <c r="B16" s="65" t="s">
        <v>36</v>
      </c>
      <c r="C16" s="65" t="s">
        <v>37</v>
      </c>
      <c r="D16" s="65" t="s">
        <v>38</v>
      </c>
      <c r="E16" s="65" t="s">
        <v>39</v>
      </c>
      <c r="F16" s="65" t="s">
        <v>72</v>
      </c>
      <c r="G16" s="64">
        <v>2</v>
      </c>
      <c r="H16" s="65" t="s">
        <v>9</v>
      </c>
      <c r="J16" s="65" t="s">
        <v>44</v>
      </c>
      <c r="K16" s="65" t="s">
        <v>45</v>
      </c>
      <c r="S16" s="65" t="s">
        <v>46</v>
      </c>
      <c r="T16" s="65" t="s">
        <v>77</v>
      </c>
    </row>
    <row r="17" spans="1:20" s="65" customFormat="1" ht="13" x14ac:dyDescent="0.15">
      <c r="A17" s="64">
        <v>6229</v>
      </c>
      <c r="B17" s="65" t="s">
        <v>36</v>
      </c>
      <c r="C17" s="65" t="s">
        <v>37</v>
      </c>
      <c r="D17" s="65" t="s">
        <v>38</v>
      </c>
      <c r="E17" s="65" t="s">
        <v>39</v>
      </c>
      <c r="F17" s="65" t="s">
        <v>78</v>
      </c>
      <c r="G17" s="64">
        <v>0</v>
      </c>
      <c r="H17" s="65" t="s">
        <v>20</v>
      </c>
      <c r="S17" s="65" t="s">
        <v>79</v>
      </c>
      <c r="T17" s="65" t="s">
        <v>80</v>
      </c>
    </row>
    <row r="18" spans="1:20" s="65" customFormat="1" ht="13" x14ac:dyDescent="0.15">
      <c r="A18" s="64">
        <v>6228</v>
      </c>
      <c r="B18" s="65" t="s">
        <v>36</v>
      </c>
      <c r="C18" s="65" t="s">
        <v>37</v>
      </c>
      <c r="D18" s="65" t="s">
        <v>38</v>
      </c>
      <c r="E18" s="65" t="s">
        <v>39</v>
      </c>
      <c r="F18" s="65" t="s">
        <v>78</v>
      </c>
      <c r="G18" s="64">
        <v>0</v>
      </c>
      <c r="H18" s="65" t="s">
        <v>11</v>
      </c>
      <c r="L18" s="65" t="s">
        <v>81</v>
      </c>
      <c r="S18" s="65" t="s">
        <v>82</v>
      </c>
      <c r="T18" s="65" t="s">
        <v>83</v>
      </c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0"/>
      <c r="L23" s="61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9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23:L23"/>
    <mergeCell ref="K36:L36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6229</v>
      </c>
      <c r="B4" s="21" t="str">
        <f>_xlfn.IFNA(VLOOKUP($A4,'Data Sheet'!$A:B,2,FALSE),"NA")</f>
        <v>20/08/2021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24/07/2021</v>
      </c>
      <c r="G4" s="24">
        <f>_xlfn.IFNA(VLOOKUP($A4,'Data Sheet'!$A:G,7,FALSE),"NA")</f>
        <v>0</v>
      </c>
      <c r="H4" s="25" t="str">
        <f>_xlfn.IFNA(VLOOKUP($A4,'Data Sheet'!$A:H,8,FALSE),"NA")</f>
        <v>II. Respiratory Disorders of the Newborn</v>
      </c>
      <c r="I4" s="24" t="str">
        <f>_xlfn.IFNA(VLOOKUP($A4,'Data Sheet'!$A:S,19,FALSE),"NA")</f>
        <v>P24.0</v>
      </c>
      <c r="J4" s="25" t="str">
        <f>_xlfn.IFNA(VLOOKUP($A4,'Data Sheet'!$A:T,20,FALSE),"NA")</f>
        <v>Meconium Aspiration Syndrome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10">_xlfn._xlws.FILTER('Data Sheet'!A:A,'Data Sheet'!H:H=A2,"NA")</f>
        <v>6243</v>
      </c>
      <c r="B4" s="22" t="str">
        <f>_xlfn.IFNA(VLOOKUP($A4,'Data Sheet'!$A:B,2,FALSE),"NA")</f>
        <v>20/08/2021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12/02/2020</v>
      </c>
      <c r="G4" s="24">
        <f>_xlfn.IFNA(VLOOKUP($A4,'Data Sheet'!$A:G,7,FALSE),"NA")</f>
        <v>1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1. Pneumonia, community acquired- (PCAP A, B, C or D)</v>
      </c>
      <c r="J4" s="24" t="str">
        <f>_xlfn.IFNA(VLOOKUP($A4,'Data Sheet'!$A:S,19,FALSE),"NA")</f>
        <v>J18.9</v>
      </c>
      <c r="K4" s="25" t="str">
        <f>_xlfn.IFNA(VLOOKUP($A4,'Data Sheet'!$A:T,20,FALSE),"NA")</f>
        <v>Pneumonia PCAP-B</v>
      </c>
    </row>
    <row r="5" spans="1:20" ht="13" x14ac:dyDescent="0.15">
      <c r="A5" s="20">
        <v>6242</v>
      </c>
      <c r="B5" s="22" t="str">
        <f>_xlfn.IFNA(VLOOKUP($A5,'Data Sheet'!$A:B,2,FALSE),"NA")</f>
        <v>20/08/2021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08/02/2018</v>
      </c>
      <c r="G5" s="26">
        <f>_xlfn.IFNA(VLOOKUP($A5,'Data Sheet'!$A:G,7,FALSE),"NA")</f>
        <v>3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1. Pneumonia, community acquired- (PCAP A, B, C or D)</v>
      </c>
      <c r="J5" s="26" t="str">
        <f>_xlfn.IFNA(VLOOKUP($A5,'Data Sheet'!$A:S,19,FALSE),"NA")</f>
        <v>J18.9</v>
      </c>
      <c r="K5" s="29" t="str">
        <f>_xlfn.IFNA(VLOOKUP($A5,'Data Sheet'!$A:T,20,FALSE),"NA")</f>
        <v>Pneumonia PCAP-A</v>
      </c>
    </row>
    <row r="6" spans="1:20" ht="13" x14ac:dyDescent="0.15">
      <c r="A6" s="20">
        <v>6239</v>
      </c>
      <c r="B6" s="22" t="str">
        <f>_xlfn.IFNA(VLOOKUP($A6,'Data Sheet'!$A:B,2,FALSE),"NA")</f>
        <v>20/08/2021</v>
      </c>
      <c r="C6" s="22" t="str">
        <f>_xlfn.IFNA(VLOOKUP($A6,'Data Sheet'!$A:C,3,FALSE),"NA")</f>
        <v>ust.registry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19/07/2016</v>
      </c>
      <c r="G6" s="26">
        <f>_xlfn.IFNA(VLOOKUP($A6,'Data Sheet'!$A:G,7,FALSE),"NA")</f>
        <v>5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7. Protracted bacterial Bronchitis (PBB)</v>
      </c>
      <c r="J6" s="26" t="str">
        <f>_xlfn.IFNA(VLOOKUP($A6,'Data Sheet'!$A:S,19,FALSE),"NA")</f>
        <v>J44.9</v>
      </c>
      <c r="K6" s="29" t="str">
        <f>_xlfn.IFNA(VLOOKUP($A6,'Data Sheet'!$A:T,20,FALSE),"NA")</f>
        <v>Chronic Suppurative Lung Disease</v>
      </c>
    </row>
    <row r="7" spans="1:20" ht="13" x14ac:dyDescent="0.15">
      <c r="A7" s="20">
        <v>6237</v>
      </c>
      <c r="B7" s="22" t="str">
        <f>_xlfn.IFNA(VLOOKUP($A7,'Data Sheet'!$A:B,2,FALSE),"NA")</f>
        <v>20/08/2021</v>
      </c>
      <c r="C7" s="22" t="str">
        <f>_xlfn.IFNA(VLOOKUP($A7,'Data Sheet'!$A:C,3,FALSE),"NA")</f>
        <v>ust.registry</v>
      </c>
      <c r="D7" s="22" t="str">
        <f>_xlfn.IFNA(VLOOKUP($A7,'Data Sheet'!$A:D,4,FALSE),"NA")</f>
        <v>New</v>
      </c>
      <c r="E7" s="22" t="str">
        <f>_xlfn.IFNA(VLOOKUP($A7,'Data Sheet'!$A:E,5,FALSE),"NA")</f>
        <v>Female</v>
      </c>
      <c r="F7" s="23" t="str">
        <f>_xlfn.IFNA(VLOOKUP($A7,'Data Sheet'!$A:F,6,FALSE),"NA")</f>
        <v>25/04/2021</v>
      </c>
      <c r="G7" s="26">
        <f>_xlfn.IFNA(VLOOKUP($A7,'Data Sheet'!$A:G,7,FALSE),"NA")</f>
        <v>0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4. Pneumonia with atelactasis, consolidation or parapneumonic effusion</v>
      </c>
      <c r="J7" s="26" t="str">
        <f>_xlfn.IFNA(VLOOKUP($A7,'Data Sheet'!$A:S,19,FALSE),"NA")</f>
        <v>J69.0</v>
      </c>
      <c r="K7" s="29" t="str">
        <f>_xlfn.IFNA(VLOOKUP($A7,'Data Sheet'!$A:T,20,FALSE),"NA")</f>
        <v>Aspiration Pneumonia with Atelectasis</v>
      </c>
    </row>
    <row r="8" spans="1:20" ht="13" x14ac:dyDescent="0.15">
      <c r="A8" s="20">
        <v>6235</v>
      </c>
      <c r="B8" s="22" t="str">
        <f>_xlfn.IFNA(VLOOKUP($A8,'Data Sheet'!$A:B,2,FALSE),"NA")</f>
        <v>20/08/2021</v>
      </c>
      <c r="C8" s="22" t="str">
        <f>_xlfn.IFNA(VLOOKUP($A8,'Data Sheet'!$A:C,3,FALSE),"NA")</f>
        <v>ust.registry</v>
      </c>
      <c r="D8" s="22" t="str">
        <f>_xlfn.IFNA(VLOOKUP($A8,'Data Sheet'!$A:D,4,FALSE),"NA")</f>
        <v>New</v>
      </c>
      <c r="E8" s="22" t="str">
        <f>_xlfn.IFNA(VLOOKUP($A8,'Data Sheet'!$A:E,5,FALSE),"NA")</f>
        <v>Female</v>
      </c>
      <c r="F8" s="23" t="str">
        <f>_xlfn.IFNA(VLOOKUP($A8,'Data Sheet'!$A:F,6,FALSE),"NA")</f>
        <v>25/04/2021</v>
      </c>
      <c r="G8" s="26">
        <f>_xlfn.IFNA(VLOOKUP($A8,'Data Sheet'!$A:G,7,FALSE),"NA")</f>
        <v>0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6. Acute bronchitis/bronchiolitis</v>
      </c>
      <c r="J8" s="26" t="str">
        <f>_xlfn.IFNA(VLOOKUP($A8,'Data Sheet'!$A:S,19,FALSE),"NA")</f>
        <v>J21.9</v>
      </c>
      <c r="K8" s="29" t="str">
        <f>_xlfn.IFNA(VLOOKUP($A8,'Data Sheet'!$A:T,20,FALSE),"NA")</f>
        <v>Acute Bronchiolitis</v>
      </c>
    </row>
    <row r="9" spans="1:20" ht="13" x14ac:dyDescent="0.15">
      <c r="A9" s="20">
        <v>6234</v>
      </c>
      <c r="B9" s="22" t="str">
        <f>_xlfn.IFNA(VLOOKUP($A9,'Data Sheet'!$A:B,2,FALSE),"NA")</f>
        <v>20/08/2021</v>
      </c>
      <c r="C9" s="22" t="str">
        <f>_xlfn.IFNA(VLOOKUP($A9,'Data Sheet'!$A:C,3,FALSE),"NA")</f>
        <v>ust.registry</v>
      </c>
      <c r="D9" s="22" t="str">
        <f>_xlfn.IFNA(VLOOKUP($A9,'Data Sheet'!$A:D,4,FALSE),"NA")</f>
        <v>New</v>
      </c>
      <c r="E9" s="22" t="str">
        <f>_xlfn.IFNA(VLOOKUP($A9,'Data Sheet'!$A:E,5,FALSE),"NA")</f>
        <v>Female</v>
      </c>
      <c r="F9" s="23" t="str">
        <f>_xlfn.IFNA(VLOOKUP($A9,'Data Sheet'!$A:F,6,FALSE),"NA")</f>
        <v>25/04/2021</v>
      </c>
      <c r="G9" s="26">
        <f>_xlfn.IFNA(VLOOKUP($A9,'Data Sheet'!$A:G,7,FALSE),"NA")</f>
        <v>0</v>
      </c>
      <c r="H9" s="29" t="str">
        <f>_xlfn.IFNA(VLOOKUP($A9,'Data Sheet'!$A:J,10,FALSE),"NA")</f>
        <v>B. Lower Respiratory Tract</v>
      </c>
      <c r="I9" s="29" t="str">
        <f>_xlfn.IFNA(VLOOKUP($A9,'Data Sheet'!$A:K,11,FALSE),"NA")</f>
        <v>6. Acute bronchitis/bronchiolitis</v>
      </c>
      <c r="J9" s="26" t="str">
        <f>_xlfn.IFNA(VLOOKUP($A9,'Data Sheet'!$A:S,19,FALSE),"NA")</f>
        <v>J21.9</v>
      </c>
      <c r="K9" s="29" t="str">
        <f>_xlfn.IFNA(VLOOKUP($A9,'Data Sheet'!$A:T,20,FALSE),"NA")</f>
        <v>Acute Bronchiolitis</v>
      </c>
    </row>
    <row r="10" spans="1:20" ht="13" x14ac:dyDescent="0.15">
      <c r="A10" s="20">
        <v>6230</v>
      </c>
      <c r="B10" s="22" t="str">
        <f>_xlfn.IFNA(VLOOKUP($A10,'Data Sheet'!$A:B,2,FALSE),"NA")</f>
        <v>20/08/2021</v>
      </c>
      <c r="C10" s="22" t="str">
        <f>_xlfn.IFNA(VLOOKUP($A10,'Data Sheet'!$A:C,3,FALSE),"NA")</f>
        <v>ust.registry</v>
      </c>
      <c r="D10" s="22" t="str">
        <f>_xlfn.IFNA(VLOOKUP($A10,'Data Sheet'!$A:D,4,FALSE),"NA")</f>
        <v>New</v>
      </c>
      <c r="E10" s="22" t="str">
        <f>_xlfn.IFNA(VLOOKUP($A10,'Data Sheet'!$A:E,5,FALSE),"NA")</f>
        <v>Male</v>
      </c>
      <c r="F10" s="23" t="str">
        <f>_xlfn.IFNA(VLOOKUP($A10,'Data Sheet'!$A:F,6,FALSE),"NA")</f>
        <v>10/08/2019</v>
      </c>
      <c r="G10" s="26">
        <f>_xlfn.IFNA(VLOOKUP($A10,'Data Sheet'!$A:G,7,FALSE),"NA")</f>
        <v>2</v>
      </c>
      <c r="H10" s="29" t="str">
        <f>_xlfn.IFNA(VLOOKUP($A10,'Data Sheet'!$A:J,10,FALSE),"NA")</f>
        <v>B. Lower Respiratory Tract</v>
      </c>
      <c r="I10" s="29" t="str">
        <f>_xlfn.IFNA(VLOOKUP($A10,'Data Sheet'!$A:K,11,FALSE),"NA")</f>
        <v>1. Pneumonia, community acquired- (PCAP A, B, C or D)</v>
      </c>
      <c r="J10" s="26" t="str">
        <f>_xlfn.IFNA(VLOOKUP($A10,'Data Sheet'!$A:S,19,FALSE),"NA")</f>
        <v>J18.9</v>
      </c>
      <c r="K10" s="29" t="str">
        <f>_xlfn.IFNA(VLOOKUP($A10,'Data Sheet'!$A:T,20,FALSE),"NA")</f>
        <v>Pneumonia, moderate risk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6228</v>
      </c>
      <c r="B4" s="21" t="str">
        <f>_xlfn.IFNA(VLOOKUP($A4,'Data Sheet'!$A:B,2,FALSE),"NA")</f>
        <v>20/08/2021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24/07/2021</v>
      </c>
      <c r="G4" s="24">
        <f>_xlfn.IFNA(VLOOKUP($A4,'Data Sheet'!$A:G,7,FALSE),"NA")</f>
        <v>0</v>
      </c>
      <c r="H4" s="25" t="str">
        <f>_xlfn.IFNA(VLOOKUP($A4,'Data Sheet'!$A:L,12,FALSE),"NA")</f>
        <v>B. Pneumothorax- including primary spontaneous and those with secondary causes</v>
      </c>
      <c r="I4" s="24" t="str">
        <f>_xlfn.IFNA(VLOOKUP($A4,'Data Sheet'!$A:S,19,FALSE),"NA")</f>
        <v>J93.1</v>
      </c>
      <c r="J4" s="25" t="str">
        <f>_xlfn.IFNA(VLOOKUP($A4,'Data Sheet'!$A:T,20,FALSE),"NA")</f>
        <v>Pneumothorax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5">_xlfn._xlws.FILTER('Data Sheet'!A:A,'Data Sheet'!H:H=A2,"NA")</f>
        <v>6236</v>
      </c>
      <c r="B4" s="21" t="str">
        <f>_xlfn.IFNA(VLOOKUP($A4,'Data Sheet'!$A:B,2,FALSE),"NA")</f>
        <v>20/08/2021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25/04/2021</v>
      </c>
      <c r="G4" s="24">
        <f>_xlfn.IFNA(VLOOKUP($A4,'Data Sheet'!$A:G,7,FALSE),"NA")</f>
        <v>0</v>
      </c>
      <c r="H4" s="29" t="str">
        <f>_xlfn.IFNA(VLOOKUP($A4,'Data Sheet'!$A:N,14,FALSE),"NA")</f>
        <v>A. Bronchial Asthma</v>
      </c>
      <c r="I4" s="29">
        <f>_xlfn.IFNA(VLOOKUP($A4,'Data Sheet'!$A:O,15,FALSE),"NA")</f>
        <v>0</v>
      </c>
      <c r="J4" s="24" t="str">
        <f>_xlfn.IFNA(VLOOKUP($A4,'Data Sheet'!$A:S,19,FALSE),"NA")</f>
        <v>J45</v>
      </c>
      <c r="K4" s="25" t="str">
        <f>_xlfn.IFNA(VLOOKUP($A4,'Data Sheet'!$A:T,20,FALSE),"NA")</f>
        <v>Bronchial Asthma</v>
      </c>
    </row>
    <row r="5" spans="1:20" ht="13" x14ac:dyDescent="0.15">
      <c r="A5" s="20">
        <v>6231</v>
      </c>
      <c r="B5" s="21" t="str">
        <f>_xlfn.IFNA(VLOOKUP($A5,'Data Sheet'!$A:B,2,FALSE),"NA")</f>
        <v>20/08/2021</v>
      </c>
      <c r="C5" s="22" t="str">
        <f>_xlfn.IFNA(VLOOKUP($A5,'Data Sheet'!$A:C,3,FALSE),"NA")</f>
        <v>ust.registry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10/08/2019</v>
      </c>
      <c r="G5" s="26">
        <f>_xlfn.IFNA(VLOOKUP($A5,'Data Sheet'!$A:G,7,FALSE),"NA")</f>
        <v>2</v>
      </c>
      <c r="H5" s="29" t="str">
        <f>_xlfn.IFNA(VLOOKUP($A5,'Data Sheet'!$A:N,14,FALSE),"NA")</f>
        <v>A. Bronchial Asthma</v>
      </c>
      <c r="I5" s="29">
        <f>_xlfn.IFNA(VLOOKUP($A5,'Data Sheet'!$A:O,15,FALSE),"NA")</f>
        <v>0</v>
      </c>
      <c r="J5" s="26" t="str">
        <f>_xlfn.IFNA(VLOOKUP($A5,'Data Sheet'!$A:S,19,FALSE),"NA")</f>
        <v>J45</v>
      </c>
      <c r="K5" s="29" t="str">
        <f>_xlfn.IFNA(VLOOKUP($A5,'Data Sheet'!$A:T,20,FALSE),"NA")</f>
        <v>Bronchial Asthma in Acute Exacerbation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created xsi:type="dcterms:W3CDTF">2021-08-20T15:51:42Z</dcterms:created>
  <dcterms:modified xsi:type="dcterms:W3CDTF">2021-08-20T15:54:10Z</dcterms:modified>
</cp:coreProperties>
</file>