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/>
  <mc:AlternateContent xmlns:mc="http://schemas.openxmlformats.org/markup-compatibility/2006">
    <mc:Choice Requires="x15">
      <x15ac:absPath xmlns:x15ac="http://schemas.microsoft.com/office/spreadsheetml/2010/11/ac" url="/Users/cadauz/Desktop/"/>
    </mc:Choice>
  </mc:AlternateContent>
  <xr:revisionPtr revIDLastSave="0" documentId="8_{E36CFA16-7CEE-1D4E-90FF-315C100DDE16}" xr6:coauthVersionLast="47" xr6:coauthVersionMax="47" xr10:uidLastSave="{00000000-0000-0000-0000-000000000000}"/>
  <bookViews>
    <workbookView xWindow="3860" yWindow="3860" windowWidth="21600" windowHeight="11380" activeTab="2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G4" i="3" s="1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D4" i="2"/>
  <c r="D4" i="3" l="1"/>
  <c r="E4" i="3"/>
  <c r="B4" i="3"/>
  <c r="F4" i="3"/>
  <c r="C4" i="3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<sst xmlns="http://schemas.openxmlformats.org/spreadsheetml/2006/main" count="585" uniqueCount="178">
  <si>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</si>
  <si>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</si>
  <si>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</si>
  <si>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</si>
  <si>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</si>
  <si>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</si>
  <si>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</si>
  <si>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</si>
  <si>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</si>
  <si>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</si>
  <si>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</si>
  <si>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</si>
  <si>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</si>
  <si>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</si>
  <si>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</si>
  <si>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</si>
  <si>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</si>
  <si>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</si>
  <si>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</si>
  <si>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</si>
  <si>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</si>
  <si>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</si>
  <si>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</si>
  <si>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</si>
  <si>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</si>
  <si>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</si>
  <si>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</si>
  <si>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</si>
  <si>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</si>
  <si>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</si>
  <si>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</si>
  <si>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</si>
  <si>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</si>
  <si>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</si>
  <si>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PCMC</t>
  </si>
  <si>
    <t>pcmc.registry</t>
  </si>
  <si>
    <t>New</t>
  </si>
  <si>
    <t>Female</t>
  </si>
  <si>
    <t>D. Preoperative Risk Assesment (z01.81)</t>
  </si>
  <si>
    <t>Male</t>
  </si>
  <si>
    <t>C22.2</t>
  </si>
  <si>
    <t>Hepatoblastoma</t>
  </si>
  <si>
    <t>B. Lower Respiratory Tract</t>
  </si>
  <si>
    <t>1. Pneumonia, community acquired- (PCAP A, B, C or D)</t>
  </si>
  <si>
    <t>J18</t>
  </si>
  <si>
    <t>5. Recurrent or Persistent Pneumonia</t>
  </si>
  <si>
    <t>A. Upper Airway</t>
  </si>
  <si>
    <t>4. Pneumonia with atelactasis, consolidation or parapneumonic effusion</t>
  </si>
  <si>
    <t>P27.9</t>
  </si>
  <si>
    <t>D18.1</t>
  </si>
  <si>
    <t>C. Tumors of the Chest &amp; Lungs</t>
  </si>
  <si>
    <t>C38.1</t>
  </si>
  <si>
    <t>A. Pleural effusion</t>
  </si>
  <si>
    <t>2. Non- Infectious</t>
  </si>
  <si>
    <t>J91</t>
  </si>
  <si>
    <t>Old</t>
  </si>
  <si>
    <t>C. Acquired diseases e.g. Bronchial stenosis due to prolonged Intubation</t>
  </si>
  <si>
    <t>2. Malignant</t>
  </si>
  <si>
    <t>1. Infectious-parapneumonic, effusion, TB effusion</t>
  </si>
  <si>
    <t>A15.6</t>
  </si>
  <si>
    <t>A. Bronchial Asthma</t>
  </si>
  <si>
    <t>J45</t>
  </si>
  <si>
    <t>J47.9</t>
  </si>
  <si>
    <t>8 Pulmonary Tuberculosis (Exposure, Latent TB infection, TB Disease)</t>
  </si>
  <si>
    <t>A15</t>
  </si>
  <si>
    <t>B. Neuromuscular Diseases</t>
  </si>
  <si>
    <t>B. Pneumothorax- including primary spontaneous and those with secondary causes</t>
  </si>
  <si>
    <t>J93</t>
  </si>
  <si>
    <t>2. Health Care Associated pneumonia</t>
  </si>
  <si>
    <t>20/09/2021</t>
  </si>
  <si>
    <t>07/07/2005</t>
  </si>
  <si>
    <t>G71</t>
  </si>
  <si>
    <t>Duchene Muscular Dystrophy</t>
  </si>
  <si>
    <t>26/08/2019</t>
  </si>
  <si>
    <t>Q04.3</t>
  </si>
  <si>
    <t>Congenital Hydranencephaly</t>
  </si>
  <si>
    <t>15/11/2019</t>
  </si>
  <si>
    <t>C38.2</t>
  </si>
  <si>
    <t>Posterior Mediastinal Mass</t>
  </si>
  <si>
    <t>26/10/2014</t>
  </si>
  <si>
    <t>C74.9</t>
  </si>
  <si>
    <t>Neuroblastoma</t>
  </si>
  <si>
    <t>26/01/2014</t>
  </si>
  <si>
    <t>R59.9</t>
  </si>
  <si>
    <t>Lymphadenopathy</t>
  </si>
  <si>
    <t>06/01/2015</t>
  </si>
  <si>
    <t>L88</t>
  </si>
  <si>
    <t>Pyoderma Gangrenosum</t>
  </si>
  <si>
    <t>03/03/2017</t>
  </si>
  <si>
    <t>20/01/2015</t>
  </si>
  <si>
    <t>PCAP C</t>
  </si>
  <si>
    <t>03/11/2021</t>
  </si>
  <si>
    <t>Pulmonary Tuberculosis Cat II</t>
  </si>
  <si>
    <t>09/01/2004</t>
  </si>
  <si>
    <t>B. Acute Respiratory Distress Syndrome (ARDS)</t>
  </si>
  <si>
    <t>J80</t>
  </si>
  <si>
    <t>Acute Respiratory Distress Syndrome</t>
  </si>
  <si>
    <t>07/04/2018</t>
  </si>
  <si>
    <t>D. Laryngeal, Tracheal and Esophageal Deformities</t>
  </si>
  <si>
    <t>J38.5</t>
  </si>
  <si>
    <t>Laryngeal Dystonia</t>
  </si>
  <si>
    <t>18/05/2019</t>
  </si>
  <si>
    <t>Pneumonia with Atelectasis, right upper lobe</t>
  </si>
  <si>
    <t>12/05/2015</t>
  </si>
  <si>
    <t>Paravertebral mass ( T8- T11) probably neuroblastoma</t>
  </si>
  <si>
    <t>28/07/2019</t>
  </si>
  <si>
    <t>Cystic Hygroma</t>
  </si>
  <si>
    <t>03/11/2004</t>
  </si>
  <si>
    <t>Anterior Mediastinal Mass probably Lymphoma</t>
  </si>
  <si>
    <t>14/10/2003</t>
  </si>
  <si>
    <t>A.Pumonary Congestion/Edema</t>
  </si>
  <si>
    <t>J8.1</t>
  </si>
  <si>
    <t>Pulmonary Congestion secondary to CKD</t>
  </si>
  <si>
    <t>15/10/2005</t>
  </si>
  <si>
    <t>TB effusion, Left</t>
  </si>
  <si>
    <t>Malignant Pleural effusion , Bilateral</t>
  </si>
  <si>
    <t>17/08/2016</t>
  </si>
  <si>
    <t>Health Care asssociated pneumonia</t>
  </si>
  <si>
    <t>18/07/2019</t>
  </si>
  <si>
    <t>Recurrent Pneumonia secondary to CHD</t>
  </si>
  <si>
    <t>07/04/2009</t>
  </si>
  <si>
    <t>Recurrent Pneumonia probably secondary to aspiration</t>
  </si>
  <si>
    <t>14/07/2014</t>
  </si>
  <si>
    <t>HEALTH CARE ASSOCIATED PNEUMONIA</t>
  </si>
  <si>
    <t>07/10/2019</t>
  </si>
  <si>
    <t>Bronchopulmonary Dysplasia ,MILD</t>
  </si>
  <si>
    <t>15/08/2018</t>
  </si>
  <si>
    <t>Bronchopulmonary Dysplasia , Severe</t>
  </si>
  <si>
    <t>07/08/2019</t>
  </si>
  <si>
    <t>Q32</t>
  </si>
  <si>
    <t>Tracheobronchomalacia</t>
  </si>
  <si>
    <t>29/10/2010</t>
  </si>
  <si>
    <t>PCAP D</t>
  </si>
  <si>
    <t>19/10/2001</t>
  </si>
  <si>
    <t>Malignant Effusion, Left</t>
  </si>
  <si>
    <t>11/05/2019</t>
  </si>
  <si>
    <t>19/11/2018</t>
  </si>
  <si>
    <t>E. Bronchial Deformities</t>
  </si>
  <si>
    <t>Q32.3</t>
  </si>
  <si>
    <t>Bronchomalacia</t>
  </si>
  <si>
    <t>12/11/2015</t>
  </si>
  <si>
    <t>Bronchial asthma, mild  persistent</t>
  </si>
  <si>
    <t>21/09/2016</t>
  </si>
  <si>
    <t>Bronchial Asthma, Moderate Persistent in Sever Exacerbation</t>
  </si>
  <si>
    <t>04/11/2019</t>
  </si>
  <si>
    <t>J90</t>
  </si>
  <si>
    <t>Empyema Thoracis, Right</t>
  </si>
  <si>
    <t>22/06/2018</t>
  </si>
  <si>
    <t>Bronchial Asthma, Mild Persistent in Severe Exacerbation</t>
  </si>
  <si>
    <t>25/07/2009</t>
  </si>
  <si>
    <t>Saccular Bronchiectasis, Diffuse Bilateral Post Infectious in Exacerbation</t>
  </si>
  <si>
    <t>15/07/2012</t>
  </si>
  <si>
    <t>Bronchial Asthma, Mild Persistent</t>
  </si>
  <si>
    <t>27/02/2017</t>
  </si>
  <si>
    <t>Bronchial Asthma, Mild Persistent in severe exacerbation</t>
  </si>
  <si>
    <t>07/12/2018</t>
  </si>
  <si>
    <t>Bronchial Asthma, Moderate Persistent in Severe Exacerbation</t>
  </si>
  <si>
    <t>13/09/2002</t>
  </si>
  <si>
    <t>Primary Spontaneous Pneumothorax, Left</t>
  </si>
  <si>
    <t>24/08/2007</t>
  </si>
  <si>
    <t>Bronchial Asthma, Severe Persistent in moderate exacerbation</t>
  </si>
  <si>
    <t>04/01/2017</t>
  </si>
  <si>
    <t>Pneumothorax, Bilateral</t>
  </si>
  <si>
    <t>06/08/2015</t>
  </si>
  <si>
    <t>Acute Respiratory Distress Syndrome, Moderate</t>
  </si>
  <si>
    <t>13/06/2014</t>
  </si>
  <si>
    <t>Acute Respiratory Distress Syndrome, severe</t>
  </si>
  <si>
    <t>25/11/2005</t>
  </si>
  <si>
    <t>J98.1</t>
  </si>
  <si>
    <t>Pulmonary Congestion</t>
  </si>
  <si>
    <t>24/10/2019</t>
  </si>
  <si>
    <t>Pneumothorax, Right</t>
  </si>
  <si>
    <t>01/05/2013</t>
  </si>
  <si>
    <t>22/01/2018</t>
  </si>
  <si>
    <t>Health Care Associated pneumonia</t>
  </si>
  <si>
    <t>27/07/2010</t>
  </si>
  <si>
    <t>Pulmonary TB</t>
  </si>
  <si>
    <t>Januray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</si>
</sst>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1" fontId="0" fillId="0" borderId="0" xfId="0" applyNumberFormat="1"/>
    <xf numFmtId="0" fontId="0" fillId="0" borderId="0" xfId="0"/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opLeftCell="A21" zoomScale="115" zoomScaleNormal="115" workbookViewId="0">
      <selection activeCell="A7" sqref="A7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9" t="s">
        <v>32</v>
      </c>
      <c r="B3" s="59"/>
      <c r="C3" s="59"/>
      <c r="D3" s="59"/>
      <c r="E3" s="59"/>
      <c r="F3" s="59"/>
      <c r="G3" s="59"/>
      <c r="H3" s="59"/>
      <c r="I3" s="59"/>
    </row>
    <row r="4" spans="1:11" ht="20.25" customHeight="1" x14ac:dyDescent="0.15">
      <c r="A4" s="60" t="s">
        <v>33</v>
      </c>
      <c r="B4" s="60"/>
      <c r="C4" s="60"/>
      <c r="D4" s="60"/>
      <c r="E4" s="60"/>
      <c r="F4" s="60"/>
      <c r="G4" s="60"/>
      <c r="H4" s="60"/>
      <c r="I4" s="60"/>
    </row>
    <row r="5" spans="1:11" ht="36" x14ac:dyDescent="0.15">
      <c r="A5" s="42" t="s">
        <v>23</v>
      </c>
      <c r="B5" s="44" t="s">
        <v>177</v>
      </c>
      <c r="C5" s="43" t="s">
        <v>24</v>
      </c>
      <c r="D5" s="48">
        <v>2020</v>
      </c>
      <c r="E5" s="48"/>
      <c r="F5" s="43" t="s">
        <v>25</v>
      </c>
      <c r="G5" s="48" t="s">
        <v>34</v>
      </c>
      <c r="H5" s="48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49" t="s">
        <v>26</v>
      </c>
      <c r="C7" s="50"/>
      <c r="D7" s="49" t="s">
        <v>27</v>
      </c>
      <c r="E7" s="50"/>
      <c r="F7" s="51" t="s">
        <v>28</v>
      </c>
      <c r="G7" s="51"/>
      <c r="H7" s="37"/>
      <c r="I7" s="35"/>
      <c r="J7" s="35"/>
      <c r="K7" s="35"/>
    </row>
    <row r="8" spans="1:11" x14ac:dyDescent="0.15">
      <c r="A8" s="35"/>
      <c r="B8" s="47">
        <f>SUM(D8:G9)</f>
        <v>48</v>
      </c>
      <c r="C8" s="47"/>
      <c r="D8" s="52">
        <f>COUNTIFS('Data Sheet'!$D:$D,"New")</f>
        <v>29</v>
      </c>
      <c r="E8" s="53"/>
      <c r="F8" s="56">
        <f>COUNTIF('Data Sheet'!$D:$D,"Old")</f>
        <v>19</v>
      </c>
      <c r="G8" s="56"/>
      <c r="H8" s="35"/>
      <c r="I8" s="35"/>
      <c r="J8" s="35"/>
      <c r="K8" s="35"/>
    </row>
    <row r="9" spans="1:11" x14ac:dyDescent="0.15">
      <c r="A9" s="35"/>
      <c r="B9" s="47"/>
      <c r="C9" s="47"/>
      <c r="D9" s="54"/>
      <c r="E9" s="55"/>
      <c r="F9" s="56"/>
      <c r="G9" s="56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1" t="s">
        <v>29</v>
      </c>
      <c r="C11" s="51"/>
      <c r="D11" s="51"/>
      <c r="E11" s="51" t="s">
        <v>30</v>
      </c>
      <c r="F11" s="51"/>
      <c r="G11" s="51"/>
      <c r="H11" s="35"/>
      <c r="I11" s="35"/>
      <c r="J11" s="35"/>
      <c r="K11" s="35"/>
    </row>
    <row r="12" spans="1:11" x14ac:dyDescent="0.15">
      <c r="A12" s="35"/>
      <c r="B12" s="47">
        <f>COUNTIF('Data Sheet'!$E:$E,"Male")</f>
        <v>24</v>
      </c>
      <c r="C12" s="47"/>
      <c r="D12" s="47"/>
      <c r="E12" s="47">
        <f>COUNTIF('Data Sheet'!$E:$E,"Female")</f>
        <v>24</v>
      </c>
      <c r="F12" s="47"/>
      <c r="G12" s="47"/>
      <c r="H12" s="35"/>
      <c r="I12" s="35"/>
      <c r="J12" s="35"/>
      <c r="K12" s="35"/>
    </row>
    <row r="13" spans="1:11" x14ac:dyDescent="0.15">
      <c r="A13" s="35"/>
      <c r="B13" s="47"/>
      <c r="C13" s="47"/>
      <c r="D13" s="47"/>
      <c r="E13" s="47"/>
      <c r="F13" s="47"/>
      <c r="G13" s="47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61" t="s">
        <v>31</v>
      </c>
      <c r="C15" s="61"/>
      <c r="D15" s="61"/>
      <c r="E15" s="61"/>
      <c r="F15" s="61"/>
      <c r="G15" s="61"/>
      <c r="H15" s="35"/>
      <c r="I15" s="35"/>
      <c r="J15" s="35"/>
      <c r="K15" s="35"/>
    </row>
    <row r="16" spans="1:11" ht="36.75" customHeight="1" x14ac:dyDescent="0.15">
      <c r="A16" s="35"/>
      <c r="B16" s="57" t="str">
        <f>_xlfn.CONCAT("I. Congenital Malformations of the Respiratory Tract: 
",COUNTIF('Data Sheet'!$H:$H,"I. Congenital Malformations of the Respiratory Tract"))</f>
        <v>I. Congenital Malformations of the Respiratory Tract: 
4</v>
      </c>
      <c r="C16" s="58" t="str">
        <f>_xlfn.CONCAT("New Cases: 
",COUNTIFS('Data Sheet'!$H:$H,"I. Congenital Malformations of the Respiratory Tract",'Data Sheet'!$D:$D,"New"))</f>
        <v>New Cases: 
1</v>
      </c>
      <c r="D16" s="58"/>
      <c r="E16" s="57" t="str">
        <f>_xlfn.CONCAT("VI. Non-infectious Disorders of the Respiratory Tract: 
",COUNTIF('Data Sheet'!$H:$H,"VI. Non-infectious Disorders of the Respiratory Tract"))</f>
        <v>VI. Non-infectious Disorders of the Respiratory Tract: 
13</v>
      </c>
      <c r="F16" s="58" t="str">
        <f>_xlfn.CONCAT("New Cases: 
",COUNTIFS('Data Sheet'!$H:$H,"VI. Non-infectious Disorders of the Respiratory Tract",'Data Sheet'!$D:$D,"New"))</f>
        <v>New Cases: 
10</v>
      </c>
      <c r="G16" s="58"/>
      <c r="H16" s="35"/>
      <c r="I16" s="35"/>
      <c r="J16" s="35"/>
      <c r="K16" s="35"/>
    </row>
    <row r="17" spans="1:11" ht="42.75" customHeight="1" x14ac:dyDescent="0.15">
      <c r="A17" s="35"/>
      <c r="B17" s="57"/>
      <c r="C17" s="58" t="str">
        <f>_xlfn.CONCAT("Old Cases: 
",COUNTIFS('Data Sheet'!$H:$H,"I. Congenital Malformations of the Respiratory Tract",'Data Sheet'!$D:$D,"Old"))</f>
        <v>Old Cases: 
3</v>
      </c>
      <c r="D17" s="58"/>
      <c r="E17" s="57"/>
      <c r="F17" s="58" t="str">
        <f>_xlfn.CONCAT("Old Cases: 
",COUNTIFS('Data Sheet'!$H:$H,"VI. Non-infectious Disorders of the Respiratory Tract",'Data Sheet'!$D:$D,"Old"))</f>
        <v>Old Cases: 
3</v>
      </c>
      <c r="G17" s="58"/>
      <c r="H17" s="35"/>
      <c r="I17" s="35"/>
      <c r="J17" s="35"/>
      <c r="K17" s="35"/>
    </row>
    <row r="18" spans="1:11" ht="42.75" customHeight="1" x14ac:dyDescent="0.15">
      <c r="A18" s="35"/>
      <c r="B18" s="57" t="str">
        <f>_xlfn.CONCAT("II. Respiratory Disorders of the Newborn: 
",COUNTIF('Data Sheet'!$H:$H,"II. Respiratory Disorders of the Newborn"))</f>
        <v>II. Respiratory Disorders of the Newborn: 
0</v>
      </c>
      <c r="C18" s="58" t="str">
        <f>_xlfn.CONCAT("New Cases: 
",COUNTIFS('Data Sheet'!$H:$H,"II. Respiratory Disorders of the Newborn",'Data Sheet'!$D:$D,"New"))</f>
        <v>New Cases: 
0</v>
      </c>
      <c r="D18" s="58"/>
      <c r="E18" s="57" t="str">
        <f>_xlfn.CONCAT("VII. Other Diseases with Prominent Respiratory Component: 
",COUNTIF('Data Sheet'!$H:$H,"VII. Other Diseases with Prominent Respiratory Component"))</f>
        <v>VII. Other Diseases with Prominent Respiratory Component: 
2</v>
      </c>
      <c r="F18" s="58" t="str">
        <f>_xlfn.CONCAT("New Cases: 
",COUNTIFS('Data Sheet'!$H:$H,"VII. Other Diseases with Prominent Respiratory Component",'Data Sheet'!$D:$D,"New"))</f>
        <v>New Cases: 
1</v>
      </c>
      <c r="G18" s="58"/>
      <c r="H18" s="35"/>
      <c r="I18" s="35"/>
      <c r="J18" s="35"/>
      <c r="K18" s="35"/>
    </row>
    <row r="19" spans="1:11" ht="46.5" customHeight="1" x14ac:dyDescent="0.15">
      <c r="A19" s="35"/>
      <c r="B19" s="57"/>
      <c r="C19" s="58" t="str">
        <f>_xlfn.CONCAT("Old Cases: 
",COUNTIFS('Data Sheet'!$H:$H,"II. Respiratory Disorders of the Newborn",'Data Sheet'!$D:$D,"Old"))</f>
        <v>Old Cases: 
0</v>
      </c>
      <c r="D19" s="58"/>
      <c r="E19" s="57"/>
      <c r="F19" s="58" t="str">
        <f>_xlfn.CONCAT("Old Cases: 
",COUNTIFS('Data Sheet'!$H:$H,"VII. Other Diseases with Prominent Respiratory Component",'Data Sheet'!$D:$D,"Old"))</f>
        <v>Old Cases: 
1</v>
      </c>
      <c r="G19" s="58"/>
      <c r="H19" s="35"/>
      <c r="I19" s="35"/>
      <c r="J19" s="35"/>
      <c r="K19" s="40"/>
    </row>
    <row r="20" spans="1:11" ht="48.75" customHeight="1" x14ac:dyDescent="0.15">
      <c r="A20" s="35"/>
      <c r="B20" s="57" t="str">
        <f>_xlfn.CONCAT("III. Bronchopulmonary Dysplasia: 
",COUNTIF('Data Sheet'!$H:$H,"III. Bronchopulmonary Dysplasia"))</f>
        <v>III. Bronchopulmonary Dysplasia: 
2</v>
      </c>
      <c r="C20" s="58" t="e">
        <f>_xlfn.CONCAT("New Cases: 
",COUNTIFS('[1]Data Sheet'!$H:$H,"III. Bronchopulmonary Dysplasia",'[1]Data Sheet'!$D:$D,"New"))</f>
        <v>#VALUE!</v>
      </c>
      <c r="D20" s="58"/>
      <c r="E20" s="57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8" t="str">
        <f>_xlfn.CONCAT("New Cases: 
",COUNTIFS('Data Sheet'!$H:$H,"VIII. Disorders of the Respiratory Tract due to Trauma",'Data Sheet'!$D:$D,"New"))</f>
        <v>New Cases: 
0</v>
      </c>
      <c r="G20" s="58"/>
      <c r="H20" s="35"/>
      <c r="I20" s="35"/>
      <c r="J20" s="35"/>
      <c r="K20" s="41"/>
    </row>
    <row r="21" spans="1:11" ht="40.5" customHeight="1" x14ac:dyDescent="0.15">
      <c r="A21" s="35"/>
      <c r="B21" s="57"/>
      <c r="C21" s="58" t="e">
        <f>_xlfn.CONCAT("Old Cases: 
",COUNTIFS('[1]Data Sheet'!$H:$H,"III. Bronchopulmonary Dysplasia",'[1]Data Sheet'!$D:$D,"Old"))</f>
        <v>#VALUE!</v>
      </c>
      <c r="D21" s="58"/>
      <c r="E21" s="57"/>
      <c r="F21" s="58" t="str">
        <f>_xlfn.CONCAT("Old Cases: 
",COUNTIFS('Data Sheet'!$H:$H,"VIII. Disorders of the Respiratory Tract due to Trauma",'Data Sheet'!$D:$D,"Old"))</f>
        <v>Old Cases: 
0</v>
      </c>
      <c r="G21" s="58"/>
      <c r="H21" s="35"/>
      <c r="I21" s="35"/>
      <c r="J21" s="35"/>
      <c r="K21" s="41"/>
    </row>
    <row r="22" spans="1:11" ht="38.25" customHeight="1" x14ac:dyDescent="0.15">
      <c r="A22" s="35"/>
      <c r="B22" s="57" t="str">
        <f>_xlfn.CONCAT("IV. Infections of the Respiratory Tract: 
",COUNTIF('Data Sheet'!$H:$H,"IV. Infections of the Respiratory Tract"))</f>
        <v>IV. Infections of the Respiratory Tract: 
13</v>
      </c>
      <c r="C22" s="58" t="str">
        <f>_xlfn.CONCAT("New Cases: 
",COUNTIFS('Data Sheet'!$H:$H,"IV. Infections of the Respiratory Tract",'Data Sheet'!$D:$D,"New"))</f>
        <v>New Cases: 
6</v>
      </c>
      <c r="D22" s="58"/>
      <c r="E22" s="57" t="str">
        <f>_xlfn.CONCAT("IX. Airways Disease: 
",COUNTIF('Data Sheet'!$H:$H,"IX. Airways Disease"))</f>
        <v>IX. Airways Disease: 
1</v>
      </c>
      <c r="F22" s="58" t="str">
        <f>_xlfn.CONCAT("New Cases: 
",COUNTIFS('Data Sheet'!$H:$H,"IX. Airways Disease",'Data Sheet'!$D:$D,"New"))</f>
        <v>New Cases: 
0</v>
      </c>
      <c r="G22" s="58"/>
      <c r="H22" s="35"/>
      <c r="I22" s="35"/>
      <c r="J22" s="35"/>
      <c r="K22" s="41"/>
    </row>
    <row r="23" spans="1:11" ht="51" customHeight="1" x14ac:dyDescent="0.15">
      <c r="A23" s="35"/>
      <c r="B23" s="57"/>
      <c r="C23" s="58" t="str">
        <f>_xlfn.CONCAT("Old Cases: 
",COUNTIFS('Data Sheet'!$H:$H,"IV. Infections of the Respiratory Tract",'Data Sheet'!$D:$D,"Old"))</f>
        <v>Old Cases: 
7</v>
      </c>
      <c r="D23" s="58"/>
      <c r="E23" s="57"/>
      <c r="F23" s="58" t="str">
        <f>_xlfn.CONCAT("Old Cases: 
",COUNTIFS('Data Sheet'!$H:$H,"IX. Airways Disease",'Data Sheet'!$D:$D,"Old"))</f>
        <v>Old Cases: 
1</v>
      </c>
      <c r="G23" s="58"/>
      <c r="H23" s="35"/>
      <c r="I23" s="35"/>
      <c r="J23" s="35"/>
      <c r="K23" s="35"/>
    </row>
    <row r="24" spans="1:11" ht="42" customHeight="1" x14ac:dyDescent="0.15">
      <c r="A24" s="35"/>
      <c r="B24" s="57" t="str">
        <f>_xlfn.CONCAT("V. Pleural Diseases: 
",COUNTIF('Data Sheet'!$H:$H,"V. Pleural Diseases"))</f>
        <v>V. Pleural Diseases: 
7</v>
      </c>
      <c r="C24" s="58" t="str">
        <f>_xlfn.CONCAT("New Cases: 
",COUNTIFS('Data Sheet'!$H:$H,"V. Pleural Diseases",'Data Sheet'!$D:$D,"New"))</f>
        <v>New Cases: 
6</v>
      </c>
      <c r="D24" s="58"/>
      <c r="E24" s="57" t="str">
        <f>_xlfn.CONCAT("X. Others Diseases: 
",COUNTIF('Data Sheet'!$H:$H,"X. Others Diseases"))</f>
        <v>X. Others Diseases: 
6</v>
      </c>
      <c r="F24" s="58" t="str">
        <f>_xlfn.CONCAT("New Cases: 
",COUNTIFS('Data Sheet'!$H:$H,"X. Others Diseases",'Data Sheet'!$D:$D,"New"))</f>
        <v>New Cases: 
5</v>
      </c>
      <c r="G24" s="58"/>
      <c r="H24" s="35"/>
      <c r="I24" s="35"/>
      <c r="J24" s="35"/>
      <c r="K24" s="35"/>
    </row>
    <row r="25" spans="1:11" ht="46.5" customHeight="1" x14ac:dyDescent="0.15">
      <c r="A25" s="35"/>
      <c r="B25" s="57"/>
      <c r="C25" s="58" t="str">
        <f>_xlfn.CONCAT("Old Cases: 
",COUNTIFS('Data Sheet'!$H:$H,"V. Pleural Diseases",'Data Sheet'!$D:$D,"Old"))</f>
        <v>Old Cases: 
1</v>
      </c>
      <c r="D25" s="58"/>
      <c r="E25" s="57"/>
      <c r="F25" s="58" t="str">
        <f>_xlfn.CONCAT("Old Cases: 
",COUNTIFS('Data Sheet'!$H:$H,"X. Others Diseases",'Data Sheet'!$D:$D,"Old"))</f>
        <v>Old Cases: 
1</v>
      </c>
      <c r="G25" s="58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4" t="s">
        <v>21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14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12</v>
      </c>
      <c r="I3" s="1" t="s">
        <v>17</v>
      </c>
      <c r="J3" s="19" t="s">
        <v>22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4" t="s">
        <v>21</v>
      </c>
      <c r="B1" s="63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5" t="s">
        <v>20</v>
      </c>
      <c r="B2" s="63"/>
      <c r="C2" s="63"/>
      <c r="D2" s="63"/>
      <c r="E2" s="63"/>
      <c r="F2" s="63"/>
      <c r="G2" s="63"/>
      <c r="H2" s="63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17</v>
      </c>
      <c r="I3" s="19" t="s">
        <v>22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4" t="s">
        <v>21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15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15</v>
      </c>
      <c r="I3" s="1" t="s">
        <v>17</v>
      </c>
      <c r="J3" s="19" t="s">
        <v>22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4" t="s">
        <v>21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16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15</v>
      </c>
      <c r="I3" s="1" t="s">
        <v>17</v>
      </c>
      <c r="J3" s="19" t="s">
        <v>22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abSelected="1" workbookViewId="0">
      <selection activeCell="A45" sqref="A45:XFD48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s="46" customFormat="1" ht="13" x14ac:dyDescent="0.15">
      <c r="A1" s="45">
        <v>7659</v>
      </c>
      <c r="B1" s="46" t="s">
        <v>69</v>
      </c>
      <c r="C1" s="46" t="s">
        <v>35</v>
      </c>
      <c r="D1" s="46" t="s">
        <v>55</v>
      </c>
      <c r="E1" s="46" t="s">
        <v>39</v>
      </c>
      <c r="F1" s="46" t="s">
        <v>70</v>
      </c>
      <c r="G1" s="45">
        <v>16</v>
      </c>
      <c r="H1" s="46" t="s">
        <v>16</v>
      </c>
      <c r="R1" s="46" t="s">
        <v>65</v>
      </c>
      <c r="S1" s="46" t="s">
        <v>71</v>
      </c>
      <c r="T1" s="46" t="s">
        <v>72</v>
      </c>
    </row>
    <row r="2" spans="1:20" s="46" customFormat="1" ht="13" x14ac:dyDescent="0.15">
      <c r="A2" s="45">
        <v>7658</v>
      </c>
      <c r="B2" s="46" t="s">
        <v>69</v>
      </c>
      <c r="C2" s="46" t="s">
        <v>35</v>
      </c>
      <c r="D2" s="46" t="s">
        <v>36</v>
      </c>
      <c r="E2" s="46" t="s">
        <v>37</v>
      </c>
      <c r="F2" s="46" t="s">
        <v>73</v>
      </c>
      <c r="G2" s="45">
        <v>2</v>
      </c>
      <c r="H2" s="46" t="s">
        <v>16</v>
      </c>
      <c r="R2" s="46" t="s">
        <v>38</v>
      </c>
      <c r="S2" s="46" t="s">
        <v>74</v>
      </c>
      <c r="T2" s="46" t="s">
        <v>75</v>
      </c>
    </row>
    <row r="3" spans="1:20" s="46" customFormat="1" ht="13" x14ac:dyDescent="0.15">
      <c r="A3" s="45">
        <v>7657</v>
      </c>
      <c r="B3" s="46" t="s">
        <v>69</v>
      </c>
      <c r="C3" s="46" t="s">
        <v>35</v>
      </c>
      <c r="D3" s="46" t="s">
        <v>36</v>
      </c>
      <c r="E3" s="46" t="s">
        <v>37</v>
      </c>
      <c r="F3" s="46" t="s">
        <v>76</v>
      </c>
      <c r="G3" s="45">
        <v>1</v>
      </c>
      <c r="H3" s="46" t="s">
        <v>12</v>
      </c>
      <c r="N3" s="46" t="s">
        <v>50</v>
      </c>
      <c r="O3" s="46" t="s">
        <v>57</v>
      </c>
      <c r="S3" s="46" t="s">
        <v>77</v>
      </c>
      <c r="T3" s="46" t="s">
        <v>78</v>
      </c>
    </row>
    <row r="4" spans="1:20" s="46" customFormat="1" ht="13" x14ac:dyDescent="0.15">
      <c r="A4" s="45">
        <v>7655</v>
      </c>
      <c r="B4" s="46" t="s">
        <v>69</v>
      </c>
      <c r="C4" s="46" t="s">
        <v>35</v>
      </c>
      <c r="D4" s="46" t="s">
        <v>36</v>
      </c>
      <c r="E4" s="46" t="s">
        <v>37</v>
      </c>
      <c r="F4" s="46" t="s">
        <v>79</v>
      </c>
      <c r="G4" s="45">
        <v>6</v>
      </c>
      <c r="H4" s="46" t="s">
        <v>16</v>
      </c>
      <c r="R4" s="46" t="s">
        <v>38</v>
      </c>
      <c r="S4" s="46" t="s">
        <v>80</v>
      </c>
      <c r="T4" s="46" t="s">
        <v>81</v>
      </c>
    </row>
    <row r="5" spans="1:20" s="46" customFormat="1" ht="13" x14ac:dyDescent="0.15">
      <c r="A5" s="45">
        <v>7654</v>
      </c>
      <c r="B5" s="46" t="s">
        <v>69</v>
      </c>
      <c r="C5" s="46" t="s">
        <v>35</v>
      </c>
      <c r="D5" s="46" t="s">
        <v>36</v>
      </c>
      <c r="E5" s="46" t="s">
        <v>39</v>
      </c>
      <c r="F5" s="46" t="s">
        <v>82</v>
      </c>
      <c r="G5" s="45">
        <v>7</v>
      </c>
      <c r="H5" s="46" t="s">
        <v>16</v>
      </c>
      <c r="R5" s="46" t="s">
        <v>38</v>
      </c>
      <c r="S5" s="46" t="s">
        <v>83</v>
      </c>
      <c r="T5" s="46" t="s">
        <v>84</v>
      </c>
    </row>
    <row r="6" spans="1:20" s="46" customFormat="1" ht="13" x14ac:dyDescent="0.15">
      <c r="A6" s="45">
        <v>7652</v>
      </c>
      <c r="B6" s="46" t="s">
        <v>69</v>
      </c>
      <c r="C6" s="46" t="s">
        <v>35</v>
      </c>
      <c r="D6" s="46" t="s">
        <v>36</v>
      </c>
      <c r="E6" s="46" t="s">
        <v>39</v>
      </c>
      <c r="F6" s="46" t="s">
        <v>85</v>
      </c>
      <c r="G6" s="45">
        <v>6</v>
      </c>
      <c r="H6" s="46" t="s">
        <v>16</v>
      </c>
      <c r="R6" s="46" t="s">
        <v>38</v>
      </c>
      <c r="S6" s="46" t="s">
        <v>86</v>
      </c>
      <c r="T6" s="46" t="s">
        <v>87</v>
      </c>
    </row>
    <row r="7" spans="1:20" s="46" customFormat="1" ht="13" x14ac:dyDescent="0.15">
      <c r="A7" s="45">
        <v>7651</v>
      </c>
      <c r="B7" s="46" t="s">
        <v>69</v>
      </c>
      <c r="C7" s="46" t="s">
        <v>35</v>
      </c>
      <c r="D7" s="46" t="s">
        <v>36</v>
      </c>
      <c r="E7" s="46" t="s">
        <v>37</v>
      </c>
      <c r="F7" s="46" t="s">
        <v>88</v>
      </c>
      <c r="G7" s="45">
        <v>4</v>
      </c>
      <c r="H7" s="46" t="s">
        <v>16</v>
      </c>
      <c r="R7" s="46" t="s">
        <v>38</v>
      </c>
      <c r="S7" s="46" t="s">
        <v>40</v>
      </c>
      <c r="T7" s="46" t="s">
        <v>41</v>
      </c>
    </row>
    <row r="8" spans="1:20" s="46" customFormat="1" ht="13" x14ac:dyDescent="0.15">
      <c r="A8" s="45">
        <v>7649</v>
      </c>
      <c r="B8" s="46" t="s">
        <v>69</v>
      </c>
      <c r="C8" s="46" t="s">
        <v>35</v>
      </c>
      <c r="D8" s="46" t="s">
        <v>36</v>
      </c>
      <c r="E8" s="46" t="s">
        <v>37</v>
      </c>
      <c r="F8" s="46" t="s">
        <v>89</v>
      </c>
      <c r="G8" s="45">
        <v>6</v>
      </c>
      <c r="H8" s="46" t="s">
        <v>9</v>
      </c>
      <c r="J8" s="46" t="s">
        <v>42</v>
      </c>
      <c r="K8" s="46" t="s">
        <v>43</v>
      </c>
      <c r="S8" s="46" t="s">
        <v>44</v>
      </c>
      <c r="T8" s="46" t="s">
        <v>90</v>
      </c>
    </row>
    <row r="9" spans="1:20" s="46" customFormat="1" ht="13" x14ac:dyDescent="0.15">
      <c r="A9" s="45">
        <v>7647</v>
      </c>
      <c r="B9" s="46" t="s">
        <v>69</v>
      </c>
      <c r="C9" s="46" t="s">
        <v>35</v>
      </c>
      <c r="D9" s="46" t="s">
        <v>36</v>
      </c>
      <c r="E9" s="46" t="s">
        <v>37</v>
      </c>
      <c r="F9" s="46" t="s">
        <v>91</v>
      </c>
      <c r="G9" s="45">
        <v>0</v>
      </c>
      <c r="H9" s="46" t="s">
        <v>9</v>
      </c>
      <c r="J9" s="46" t="s">
        <v>42</v>
      </c>
      <c r="K9" s="46" t="s">
        <v>63</v>
      </c>
      <c r="S9" s="46" t="s">
        <v>64</v>
      </c>
      <c r="T9" s="46" t="s">
        <v>92</v>
      </c>
    </row>
    <row r="10" spans="1:20" s="46" customFormat="1" ht="13" x14ac:dyDescent="0.15">
      <c r="A10" s="45">
        <v>7646</v>
      </c>
      <c r="B10" s="46" t="s">
        <v>69</v>
      </c>
      <c r="C10" s="46" t="s">
        <v>35</v>
      </c>
      <c r="D10" s="46" t="s">
        <v>36</v>
      </c>
      <c r="E10" s="46" t="s">
        <v>39</v>
      </c>
      <c r="F10" s="46" t="s">
        <v>93</v>
      </c>
      <c r="G10" s="45">
        <v>17</v>
      </c>
      <c r="H10" s="46" t="s">
        <v>12</v>
      </c>
      <c r="N10" s="46" t="s">
        <v>94</v>
      </c>
      <c r="S10" s="46" t="s">
        <v>95</v>
      </c>
      <c r="T10" s="46" t="s">
        <v>96</v>
      </c>
    </row>
    <row r="11" spans="1:20" s="46" customFormat="1" ht="13" x14ac:dyDescent="0.15">
      <c r="A11" s="45">
        <v>7644</v>
      </c>
      <c r="B11" s="46" t="s">
        <v>69</v>
      </c>
      <c r="C11" s="46" t="s">
        <v>35</v>
      </c>
      <c r="D11" s="46" t="s">
        <v>55</v>
      </c>
      <c r="E11" s="46" t="s">
        <v>39</v>
      </c>
      <c r="F11" s="46" t="s">
        <v>97</v>
      </c>
      <c r="G11" s="45">
        <v>3</v>
      </c>
      <c r="H11" s="46" t="s">
        <v>8</v>
      </c>
      <c r="I11" s="46" t="s">
        <v>98</v>
      </c>
      <c r="S11" s="46" t="s">
        <v>99</v>
      </c>
      <c r="T11" s="46" t="s">
        <v>100</v>
      </c>
    </row>
    <row r="12" spans="1:20" s="46" customFormat="1" ht="13" x14ac:dyDescent="0.15">
      <c r="A12" s="45">
        <v>7642</v>
      </c>
      <c r="B12" s="46" t="s">
        <v>69</v>
      </c>
      <c r="C12" s="46" t="s">
        <v>35</v>
      </c>
      <c r="D12" s="46" t="s">
        <v>36</v>
      </c>
      <c r="E12" s="46" t="s">
        <v>37</v>
      </c>
      <c r="F12" s="46" t="s">
        <v>101</v>
      </c>
      <c r="G12" s="45">
        <v>2</v>
      </c>
      <c r="H12" s="46" t="s">
        <v>9</v>
      </c>
      <c r="J12" s="46" t="s">
        <v>42</v>
      </c>
      <c r="K12" s="46" t="s">
        <v>47</v>
      </c>
      <c r="S12" s="46" t="s">
        <v>44</v>
      </c>
      <c r="T12" s="46" t="s">
        <v>102</v>
      </c>
    </row>
    <row r="13" spans="1:20" s="46" customFormat="1" ht="13" x14ac:dyDescent="0.15">
      <c r="A13" s="45">
        <v>7640</v>
      </c>
      <c r="B13" s="46" t="s">
        <v>69</v>
      </c>
      <c r="C13" s="46" t="s">
        <v>35</v>
      </c>
      <c r="D13" s="46" t="s">
        <v>36</v>
      </c>
      <c r="E13" s="46" t="s">
        <v>39</v>
      </c>
      <c r="F13" s="46" t="s">
        <v>76</v>
      </c>
      <c r="G13" s="45">
        <v>1</v>
      </c>
      <c r="H13" s="46" t="s">
        <v>9</v>
      </c>
      <c r="J13" s="46" t="s">
        <v>42</v>
      </c>
      <c r="K13" s="46" t="s">
        <v>47</v>
      </c>
      <c r="S13" s="46" t="s">
        <v>44</v>
      </c>
      <c r="T13" s="46" t="s">
        <v>102</v>
      </c>
    </row>
    <row r="14" spans="1:20" s="46" customFormat="1" ht="13" x14ac:dyDescent="0.15">
      <c r="A14" s="45">
        <v>7637</v>
      </c>
      <c r="B14" s="46" t="s">
        <v>69</v>
      </c>
      <c r="C14" s="46" t="s">
        <v>35</v>
      </c>
      <c r="D14" s="46" t="s">
        <v>36</v>
      </c>
      <c r="E14" s="46" t="s">
        <v>37</v>
      </c>
      <c r="F14" s="46" t="s">
        <v>103</v>
      </c>
      <c r="G14" s="45">
        <v>6</v>
      </c>
      <c r="H14" s="46" t="s">
        <v>12</v>
      </c>
      <c r="N14" s="46" t="s">
        <v>50</v>
      </c>
      <c r="O14" s="46" t="s">
        <v>57</v>
      </c>
      <c r="S14" s="46" t="s">
        <v>77</v>
      </c>
      <c r="T14" s="46" t="s">
        <v>104</v>
      </c>
    </row>
    <row r="15" spans="1:20" s="46" customFormat="1" ht="13" x14ac:dyDescent="0.15">
      <c r="A15" s="45">
        <v>7635</v>
      </c>
      <c r="B15" s="46" t="s">
        <v>69</v>
      </c>
      <c r="C15" s="46" t="s">
        <v>35</v>
      </c>
      <c r="D15" s="46" t="s">
        <v>36</v>
      </c>
      <c r="E15" s="46" t="s">
        <v>39</v>
      </c>
      <c r="F15" s="46" t="s">
        <v>105</v>
      </c>
      <c r="G15" s="45">
        <v>2</v>
      </c>
      <c r="H15" s="46" t="s">
        <v>8</v>
      </c>
      <c r="I15" s="46" t="s">
        <v>46</v>
      </c>
      <c r="S15" s="46" t="s">
        <v>49</v>
      </c>
      <c r="T15" s="46" t="s">
        <v>106</v>
      </c>
    </row>
    <row r="16" spans="1:20" s="46" customFormat="1" ht="13" x14ac:dyDescent="0.15">
      <c r="A16" s="45">
        <v>7632</v>
      </c>
      <c r="B16" s="46" t="s">
        <v>69</v>
      </c>
      <c r="C16" s="46" t="s">
        <v>35</v>
      </c>
      <c r="D16" s="46" t="s">
        <v>36</v>
      </c>
      <c r="E16" s="46" t="s">
        <v>37</v>
      </c>
      <c r="F16" s="46" t="s">
        <v>107</v>
      </c>
      <c r="G16" s="45">
        <v>16</v>
      </c>
      <c r="H16" s="46" t="s">
        <v>12</v>
      </c>
      <c r="N16" s="46" t="s">
        <v>50</v>
      </c>
      <c r="O16" s="46" t="s">
        <v>57</v>
      </c>
      <c r="S16" s="46" t="s">
        <v>51</v>
      </c>
      <c r="T16" s="46" t="s">
        <v>108</v>
      </c>
    </row>
    <row r="17" spans="1:20" s="46" customFormat="1" ht="13" x14ac:dyDescent="0.15">
      <c r="A17" s="45">
        <v>7631</v>
      </c>
      <c r="B17" s="46" t="s">
        <v>69</v>
      </c>
      <c r="C17" s="46" t="s">
        <v>35</v>
      </c>
      <c r="D17" s="46" t="s">
        <v>55</v>
      </c>
      <c r="E17" s="46" t="s">
        <v>37</v>
      </c>
      <c r="F17" s="46" t="s">
        <v>109</v>
      </c>
      <c r="G17" s="45">
        <v>17</v>
      </c>
      <c r="H17" s="46" t="s">
        <v>14</v>
      </c>
      <c r="P17" s="46" t="s">
        <v>110</v>
      </c>
      <c r="S17" s="46" t="s">
        <v>111</v>
      </c>
      <c r="T17" s="46" t="s">
        <v>112</v>
      </c>
    </row>
    <row r="18" spans="1:20" s="46" customFormat="1" ht="13" x14ac:dyDescent="0.15">
      <c r="A18" s="45">
        <v>7629</v>
      </c>
      <c r="B18" s="46" t="s">
        <v>69</v>
      </c>
      <c r="C18" s="46" t="s">
        <v>35</v>
      </c>
      <c r="D18" s="46" t="s">
        <v>36</v>
      </c>
      <c r="E18" s="46" t="s">
        <v>39</v>
      </c>
      <c r="F18" s="46" t="s">
        <v>113</v>
      </c>
      <c r="G18" s="45">
        <v>15</v>
      </c>
      <c r="H18" s="46" t="s">
        <v>11</v>
      </c>
      <c r="L18" s="46" t="s">
        <v>52</v>
      </c>
      <c r="M18" s="46" t="s">
        <v>58</v>
      </c>
      <c r="S18" s="46" t="s">
        <v>59</v>
      </c>
      <c r="T18" s="46" t="s">
        <v>114</v>
      </c>
    </row>
    <row r="19" spans="1:20" s="46" customFormat="1" ht="13" x14ac:dyDescent="0.15">
      <c r="A19" s="45">
        <v>7627</v>
      </c>
      <c r="B19" s="46" t="s">
        <v>69</v>
      </c>
      <c r="C19" s="46" t="s">
        <v>35</v>
      </c>
      <c r="D19" s="46" t="s">
        <v>36</v>
      </c>
      <c r="E19" s="46" t="s">
        <v>37</v>
      </c>
      <c r="F19" s="46" t="s">
        <v>109</v>
      </c>
      <c r="G19" s="45">
        <v>17</v>
      </c>
      <c r="H19" s="46" t="s">
        <v>11</v>
      </c>
      <c r="L19" s="46" t="s">
        <v>52</v>
      </c>
      <c r="M19" s="46" t="s">
        <v>53</v>
      </c>
      <c r="S19" s="46" t="s">
        <v>54</v>
      </c>
      <c r="T19" s="46" t="s">
        <v>115</v>
      </c>
    </row>
    <row r="20" spans="1:20" s="46" customFormat="1" ht="13" x14ac:dyDescent="0.15">
      <c r="A20" s="45">
        <v>7626</v>
      </c>
      <c r="B20" s="46" t="s">
        <v>69</v>
      </c>
      <c r="C20" s="46" t="s">
        <v>35</v>
      </c>
      <c r="D20" s="46" t="s">
        <v>55</v>
      </c>
      <c r="E20" s="46" t="s">
        <v>37</v>
      </c>
      <c r="F20" s="46" t="s">
        <v>116</v>
      </c>
      <c r="G20" s="45">
        <v>5</v>
      </c>
      <c r="H20" s="46" t="s">
        <v>9</v>
      </c>
      <c r="J20" s="46" t="s">
        <v>42</v>
      </c>
      <c r="K20" s="46" t="s">
        <v>68</v>
      </c>
      <c r="S20" s="46" t="s">
        <v>44</v>
      </c>
      <c r="T20" s="46" t="s">
        <v>117</v>
      </c>
    </row>
    <row r="21" spans="1:20" s="46" customFormat="1" ht="13" x14ac:dyDescent="0.15">
      <c r="A21" s="45">
        <v>7625</v>
      </c>
      <c r="B21" s="46" t="s">
        <v>69</v>
      </c>
      <c r="C21" s="46" t="s">
        <v>35</v>
      </c>
      <c r="D21" s="46" t="s">
        <v>55</v>
      </c>
      <c r="E21" s="46" t="s">
        <v>39</v>
      </c>
      <c r="F21" s="46" t="s">
        <v>118</v>
      </c>
      <c r="G21" s="45">
        <v>2</v>
      </c>
      <c r="H21" s="46" t="s">
        <v>9</v>
      </c>
      <c r="J21" s="46" t="s">
        <v>42</v>
      </c>
      <c r="K21" s="46" t="s">
        <v>45</v>
      </c>
      <c r="S21" s="46" t="s">
        <v>44</v>
      </c>
      <c r="T21" s="46" t="s">
        <v>119</v>
      </c>
    </row>
    <row r="22" spans="1:20" s="46" customFormat="1" ht="13" x14ac:dyDescent="0.15">
      <c r="A22" s="45">
        <v>7624</v>
      </c>
      <c r="B22" s="46" t="s">
        <v>69</v>
      </c>
      <c r="C22" s="46" t="s">
        <v>35</v>
      </c>
      <c r="D22" s="46" t="s">
        <v>55</v>
      </c>
      <c r="E22" s="46" t="s">
        <v>37</v>
      </c>
      <c r="F22" s="46" t="s">
        <v>120</v>
      </c>
      <c r="G22" s="45">
        <v>12</v>
      </c>
      <c r="H22" s="46" t="s">
        <v>9</v>
      </c>
      <c r="J22" s="46" t="s">
        <v>42</v>
      </c>
      <c r="K22" s="46" t="s">
        <v>45</v>
      </c>
      <c r="S22" s="46" t="s">
        <v>44</v>
      </c>
      <c r="T22" s="46" t="s">
        <v>121</v>
      </c>
    </row>
    <row r="23" spans="1:20" s="46" customFormat="1" ht="13" x14ac:dyDescent="0.15">
      <c r="A23" s="45">
        <v>7622</v>
      </c>
      <c r="B23" s="46" t="s">
        <v>69</v>
      </c>
      <c r="C23" s="46" t="s">
        <v>35</v>
      </c>
      <c r="D23" s="46" t="s">
        <v>55</v>
      </c>
      <c r="E23" s="46" t="s">
        <v>39</v>
      </c>
      <c r="F23" s="46" t="s">
        <v>122</v>
      </c>
      <c r="G23" s="45">
        <v>7</v>
      </c>
      <c r="H23" s="46" t="s">
        <v>9</v>
      </c>
      <c r="J23" s="46" t="s">
        <v>42</v>
      </c>
      <c r="K23" s="46" t="s">
        <v>68</v>
      </c>
      <c r="S23" s="46" t="s">
        <v>44</v>
      </c>
      <c r="T23" s="46" t="s">
        <v>123</v>
      </c>
    </row>
    <row r="24" spans="1:20" s="46" customFormat="1" ht="13" x14ac:dyDescent="0.15">
      <c r="A24" s="45">
        <v>7620</v>
      </c>
      <c r="B24" s="46" t="s">
        <v>69</v>
      </c>
      <c r="C24" s="46" t="s">
        <v>35</v>
      </c>
      <c r="D24" s="46" t="s">
        <v>55</v>
      </c>
      <c r="E24" s="46" t="s">
        <v>37</v>
      </c>
      <c r="F24" s="46" t="s">
        <v>124</v>
      </c>
      <c r="G24" s="45">
        <v>1</v>
      </c>
      <c r="H24" s="46" t="s">
        <v>19</v>
      </c>
      <c r="S24" s="46" t="s">
        <v>48</v>
      </c>
      <c r="T24" s="46" t="s">
        <v>125</v>
      </c>
    </row>
    <row r="25" spans="1:20" s="46" customFormat="1" ht="13" x14ac:dyDescent="0.15">
      <c r="A25" s="45">
        <v>7619</v>
      </c>
      <c r="B25" s="46" t="s">
        <v>69</v>
      </c>
      <c r="C25" s="46" t="s">
        <v>35</v>
      </c>
      <c r="D25" s="46" t="s">
        <v>55</v>
      </c>
      <c r="E25" s="46" t="s">
        <v>39</v>
      </c>
      <c r="F25" s="46" t="s">
        <v>126</v>
      </c>
      <c r="G25" s="45">
        <v>3</v>
      </c>
      <c r="H25" s="46" t="s">
        <v>19</v>
      </c>
      <c r="S25" s="46" t="s">
        <v>48</v>
      </c>
      <c r="T25" s="46" t="s">
        <v>127</v>
      </c>
    </row>
    <row r="26" spans="1:20" s="46" customFormat="1" ht="13" x14ac:dyDescent="0.15">
      <c r="A26" s="45">
        <v>7617</v>
      </c>
      <c r="B26" s="46" t="s">
        <v>69</v>
      </c>
      <c r="C26" s="46" t="s">
        <v>35</v>
      </c>
      <c r="D26" s="46" t="s">
        <v>55</v>
      </c>
      <c r="E26" s="46" t="s">
        <v>39</v>
      </c>
      <c r="F26" s="46" t="s">
        <v>128</v>
      </c>
      <c r="G26" s="45">
        <v>2</v>
      </c>
      <c r="H26" s="46" t="s">
        <v>8</v>
      </c>
      <c r="I26" s="46" t="s">
        <v>98</v>
      </c>
      <c r="S26" s="46" t="s">
        <v>129</v>
      </c>
      <c r="T26" s="46" t="s">
        <v>130</v>
      </c>
    </row>
    <row r="27" spans="1:20" s="46" customFormat="1" ht="13" x14ac:dyDescent="0.15">
      <c r="A27" s="45">
        <v>7616</v>
      </c>
      <c r="B27" s="46" t="s">
        <v>69</v>
      </c>
      <c r="C27" s="46" t="s">
        <v>35</v>
      </c>
      <c r="D27" s="46" t="s">
        <v>55</v>
      </c>
      <c r="E27" s="46" t="s">
        <v>37</v>
      </c>
      <c r="F27" s="46" t="s">
        <v>131</v>
      </c>
      <c r="G27" s="45">
        <v>10</v>
      </c>
      <c r="H27" s="46" t="s">
        <v>9</v>
      </c>
      <c r="J27" s="46" t="s">
        <v>42</v>
      </c>
      <c r="K27" s="46" t="s">
        <v>43</v>
      </c>
      <c r="S27" s="46" t="s">
        <v>44</v>
      </c>
      <c r="T27" s="46" t="s">
        <v>132</v>
      </c>
    </row>
    <row r="28" spans="1:20" s="46" customFormat="1" ht="13" x14ac:dyDescent="0.15">
      <c r="A28" s="45">
        <v>7614</v>
      </c>
      <c r="B28" s="46" t="s">
        <v>69</v>
      </c>
      <c r="C28" s="46" t="s">
        <v>35</v>
      </c>
      <c r="D28" s="46" t="s">
        <v>55</v>
      </c>
      <c r="E28" s="46" t="s">
        <v>37</v>
      </c>
      <c r="F28" s="46" t="s">
        <v>133</v>
      </c>
      <c r="G28" s="45">
        <v>19</v>
      </c>
      <c r="H28" s="46" t="s">
        <v>11</v>
      </c>
      <c r="L28" s="46" t="s">
        <v>52</v>
      </c>
      <c r="M28" s="46" t="s">
        <v>53</v>
      </c>
      <c r="S28" s="46" t="s">
        <v>54</v>
      </c>
      <c r="T28" s="46" t="s">
        <v>134</v>
      </c>
    </row>
    <row r="29" spans="1:20" s="46" customFormat="1" ht="13" x14ac:dyDescent="0.15">
      <c r="A29" s="45">
        <v>7612</v>
      </c>
      <c r="B29" s="46" t="s">
        <v>69</v>
      </c>
      <c r="C29" s="46" t="s">
        <v>35</v>
      </c>
      <c r="D29" s="46" t="s">
        <v>55</v>
      </c>
      <c r="E29" s="46" t="s">
        <v>37</v>
      </c>
      <c r="F29" s="46" t="s">
        <v>135</v>
      </c>
      <c r="G29" s="45">
        <v>2</v>
      </c>
      <c r="H29" s="46" t="s">
        <v>9</v>
      </c>
      <c r="J29" s="46" t="s">
        <v>42</v>
      </c>
      <c r="K29" s="46" t="s">
        <v>43</v>
      </c>
      <c r="S29" s="46" t="s">
        <v>44</v>
      </c>
      <c r="T29" s="46" t="s">
        <v>132</v>
      </c>
    </row>
    <row r="30" spans="1:20" s="46" customFormat="1" ht="13" x14ac:dyDescent="0.15">
      <c r="A30" s="45">
        <v>7611</v>
      </c>
      <c r="B30" s="46" t="s">
        <v>69</v>
      </c>
      <c r="C30" s="46" t="s">
        <v>35</v>
      </c>
      <c r="D30" s="46" t="s">
        <v>55</v>
      </c>
      <c r="E30" s="46" t="s">
        <v>39</v>
      </c>
      <c r="F30" s="46" t="s">
        <v>136</v>
      </c>
      <c r="G30" s="45">
        <v>2</v>
      </c>
      <c r="H30" s="46" t="s">
        <v>8</v>
      </c>
      <c r="I30" s="46" t="s">
        <v>137</v>
      </c>
      <c r="S30" s="46" t="s">
        <v>138</v>
      </c>
      <c r="T30" s="46" t="s">
        <v>139</v>
      </c>
    </row>
    <row r="31" spans="1:20" s="46" customFormat="1" ht="13" x14ac:dyDescent="0.15">
      <c r="A31" s="45">
        <v>7609</v>
      </c>
      <c r="B31" s="46" t="s">
        <v>69</v>
      </c>
      <c r="C31" s="46" t="s">
        <v>35</v>
      </c>
      <c r="D31" s="46" t="s">
        <v>55</v>
      </c>
      <c r="E31" s="46" t="s">
        <v>37</v>
      </c>
      <c r="F31" s="46" t="s">
        <v>140</v>
      </c>
      <c r="G31" s="45">
        <v>5</v>
      </c>
      <c r="H31" s="46" t="s">
        <v>12</v>
      </c>
      <c r="N31" s="46" t="s">
        <v>60</v>
      </c>
      <c r="S31" s="46" t="s">
        <v>61</v>
      </c>
      <c r="T31" s="46" t="s">
        <v>141</v>
      </c>
    </row>
    <row r="32" spans="1:20" s="46" customFormat="1" ht="13" x14ac:dyDescent="0.15">
      <c r="A32" s="45">
        <v>7608</v>
      </c>
      <c r="B32" s="46" t="s">
        <v>69</v>
      </c>
      <c r="C32" s="46" t="s">
        <v>35</v>
      </c>
      <c r="D32" s="46" t="s">
        <v>55</v>
      </c>
      <c r="E32" s="46" t="s">
        <v>37</v>
      </c>
      <c r="F32" s="46" t="s">
        <v>142</v>
      </c>
      <c r="G32" s="45">
        <v>4</v>
      </c>
      <c r="H32" s="46" t="s">
        <v>12</v>
      </c>
      <c r="N32" s="46" t="s">
        <v>60</v>
      </c>
      <c r="S32" s="46" t="s">
        <v>61</v>
      </c>
      <c r="T32" s="46" t="s">
        <v>143</v>
      </c>
    </row>
    <row r="33" spans="1:20" s="46" customFormat="1" ht="13" x14ac:dyDescent="0.15">
      <c r="A33" s="45">
        <v>7607</v>
      </c>
      <c r="B33" s="46" t="s">
        <v>69</v>
      </c>
      <c r="C33" s="46" t="s">
        <v>35</v>
      </c>
      <c r="D33" s="46" t="s">
        <v>36</v>
      </c>
      <c r="E33" s="46" t="s">
        <v>39</v>
      </c>
      <c r="F33" s="46" t="s">
        <v>144</v>
      </c>
      <c r="G33" s="45">
        <v>1</v>
      </c>
      <c r="H33" s="46" t="s">
        <v>11</v>
      </c>
      <c r="L33" s="46" t="s">
        <v>52</v>
      </c>
      <c r="M33" s="46" t="s">
        <v>58</v>
      </c>
      <c r="S33" s="46" t="s">
        <v>145</v>
      </c>
      <c r="T33" s="46" t="s">
        <v>146</v>
      </c>
    </row>
    <row r="34" spans="1:20" s="46" customFormat="1" ht="13" x14ac:dyDescent="0.15">
      <c r="A34" s="45">
        <v>7605</v>
      </c>
      <c r="B34" s="46" t="s">
        <v>69</v>
      </c>
      <c r="C34" s="46" t="s">
        <v>35</v>
      </c>
      <c r="D34" s="46" t="s">
        <v>55</v>
      </c>
      <c r="E34" s="46" t="s">
        <v>37</v>
      </c>
      <c r="F34" s="46" t="s">
        <v>147</v>
      </c>
      <c r="G34" s="45">
        <v>3</v>
      </c>
      <c r="H34" s="46" t="s">
        <v>12</v>
      </c>
      <c r="N34" s="46" t="s">
        <v>60</v>
      </c>
      <c r="S34" s="46" t="s">
        <v>61</v>
      </c>
      <c r="T34" s="46" t="s">
        <v>148</v>
      </c>
    </row>
    <row r="35" spans="1:20" s="46" customFormat="1" ht="13" x14ac:dyDescent="0.15">
      <c r="A35" s="45">
        <v>7603</v>
      </c>
      <c r="B35" s="46" t="s">
        <v>69</v>
      </c>
      <c r="C35" s="46" t="s">
        <v>35</v>
      </c>
      <c r="D35" s="46" t="s">
        <v>55</v>
      </c>
      <c r="E35" s="46" t="s">
        <v>39</v>
      </c>
      <c r="F35" s="46" t="s">
        <v>149</v>
      </c>
      <c r="G35" s="45">
        <v>12</v>
      </c>
      <c r="H35" s="46" t="s">
        <v>15</v>
      </c>
      <c r="Q35" s="46" t="s">
        <v>56</v>
      </c>
      <c r="S35" s="46" t="s">
        <v>62</v>
      </c>
      <c r="T35" s="46" t="s">
        <v>150</v>
      </c>
    </row>
    <row r="36" spans="1:20" s="46" customFormat="1" ht="13" x14ac:dyDescent="0.15">
      <c r="A36" s="45">
        <v>7601</v>
      </c>
      <c r="B36" s="46" t="s">
        <v>69</v>
      </c>
      <c r="C36" s="46" t="s">
        <v>35</v>
      </c>
      <c r="D36" s="46" t="s">
        <v>36</v>
      </c>
      <c r="E36" s="46" t="s">
        <v>39</v>
      </c>
      <c r="F36" s="46" t="s">
        <v>151</v>
      </c>
      <c r="G36" s="45">
        <v>9</v>
      </c>
      <c r="H36" s="46" t="s">
        <v>12</v>
      </c>
      <c r="N36" s="46" t="s">
        <v>60</v>
      </c>
      <c r="S36" s="46" t="s">
        <v>61</v>
      </c>
      <c r="T36" s="46" t="s">
        <v>152</v>
      </c>
    </row>
    <row r="37" spans="1:20" s="46" customFormat="1" ht="13" x14ac:dyDescent="0.15">
      <c r="A37" s="45">
        <v>7600</v>
      </c>
      <c r="B37" s="46" t="s">
        <v>69</v>
      </c>
      <c r="C37" s="46" t="s">
        <v>35</v>
      </c>
      <c r="D37" s="46" t="s">
        <v>36</v>
      </c>
      <c r="E37" s="46" t="s">
        <v>37</v>
      </c>
      <c r="F37" s="46" t="s">
        <v>153</v>
      </c>
      <c r="G37" s="45">
        <v>4</v>
      </c>
      <c r="H37" s="46" t="s">
        <v>12</v>
      </c>
      <c r="N37" s="46" t="s">
        <v>60</v>
      </c>
      <c r="S37" s="46" t="s">
        <v>61</v>
      </c>
      <c r="T37" s="46" t="s">
        <v>154</v>
      </c>
    </row>
    <row r="38" spans="1:20" s="46" customFormat="1" ht="13" x14ac:dyDescent="0.15">
      <c r="A38" s="45">
        <v>7598</v>
      </c>
      <c r="B38" s="46" t="s">
        <v>69</v>
      </c>
      <c r="C38" s="46" t="s">
        <v>35</v>
      </c>
      <c r="D38" s="46" t="s">
        <v>36</v>
      </c>
      <c r="E38" s="46" t="s">
        <v>39</v>
      </c>
      <c r="F38" s="46" t="s">
        <v>155</v>
      </c>
      <c r="G38" s="45">
        <v>2</v>
      </c>
      <c r="H38" s="46" t="s">
        <v>12</v>
      </c>
      <c r="N38" s="46" t="s">
        <v>60</v>
      </c>
      <c r="S38" s="46" t="s">
        <v>61</v>
      </c>
      <c r="T38" s="46" t="s">
        <v>156</v>
      </c>
    </row>
    <row r="39" spans="1:20" s="46" customFormat="1" ht="13" x14ac:dyDescent="0.15">
      <c r="A39" s="45">
        <v>7596</v>
      </c>
      <c r="B39" s="46" t="s">
        <v>69</v>
      </c>
      <c r="C39" s="46" t="s">
        <v>35</v>
      </c>
      <c r="D39" s="46" t="s">
        <v>36</v>
      </c>
      <c r="E39" s="46" t="s">
        <v>39</v>
      </c>
      <c r="F39" s="46" t="s">
        <v>157</v>
      </c>
      <c r="G39" s="45">
        <v>19</v>
      </c>
      <c r="H39" s="46" t="s">
        <v>11</v>
      </c>
      <c r="L39" s="46" t="s">
        <v>66</v>
      </c>
      <c r="S39" s="46" t="s">
        <v>67</v>
      </c>
      <c r="T39" s="46" t="s">
        <v>158</v>
      </c>
    </row>
    <row r="40" spans="1:20" s="46" customFormat="1" ht="13" x14ac:dyDescent="0.15">
      <c r="A40" s="45">
        <v>7594</v>
      </c>
      <c r="B40" s="46" t="s">
        <v>69</v>
      </c>
      <c r="C40" s="46" t="s">
        <v>35</v>
      </c>
      <c r="D40" s="46" t="s">
        <v>36</v>
      </c>
      <c r="E40" s="46" t="s">
        <v>37</v>
      </c>
      <c r="F40" s="46" t="s">
        <v>159</v>
      </c>
      <c r="G40" s="45">
        <v>14</v>
      </c>
      <c r="H40" s="46" t="s">
        <v>12</v>
      </c>
      <c r="N40" s="46" t="s">
        <v>60</v>
      </c>
      <c r="S40" s="46" t="s">
        <v>61</v>
      </c>
      <c r="T40" s="46" t="s">
        <v>160</v>
      </c>
    </row>
    <row r="41" spans="1:20" s="46" customFormat="1" ht="13" x14ac:dyDescent="0.15">
      <c r="A41" s="45">
        <v>7593</v>
      </c>
      <c r="B41" s="46" t="s">
        <v>69</v>
      </c>
      <c r="C41" s="46" t="s">
        <v>35</v>
      </c>
      <c r="D41" s="46" t="s">
        <v>36</v>
      </c>
      <c r="E41" s="46" t="s">
        <v>37</v>
      </c>
      <c r="F41" s="46" t="s">
        <v>161</v>
      </c>
      <c r="G41" s="45">
        <v>4</v>
      </c>
      <c r="H41" s="46" t="s">
        <v>11</v>
      </c>
      <c r="L41" s="46" t="s">
        <v>66</v>
      </c>
      <c r="S41" s="46" t="s">
        <v>67</v>
      </c>
      <c r="T41" s="46" t="s">
        <v>162</v>
      </c>
    </row>
    <row r="42" spans="1:20" s="46" customFormat="1" ht="13" x14ac:dyDescent="0.15">
      <c r="A42" s="45">
        <v>7591</v>
      </c>
      <c r="B42" s="46" t="s">
        <v>69</v>
      </c>
      <c r="C42" s="46" t="s">
        <v>35</v>
      </c>
      <c r="D42" s="46" t="s">
        <v>36</v>
      </c>
      <c r="E42" s="46" t="s">
        <v>39</v>
      </c>
      <c r="F42" s="46" t="s">
        <v>163</v>
      </c>
      <c r="G42" s="45">
        <v>6</v>
      </c>
      <c r="H42" s="46" t="s">
        <v>12</v>
      </c>
      <c r="N42" s="46" t="s">
        <v>94</v>
      </c>
      <c r="S42" s="46" t="s">
        <v>95</v>
      </c>
      <c r="T42" s="46" t="s">
        <v>164</v>
      </c>
    </row>
    <row r="43" spans="1:20" s="46" customFormat="1" ht="13" x14ac:dyDescent="0.15">
      <c r="A43" s="45">
        <v>7589</v>
      </c>
      <c r="B43" s="46" t="s">
        <v>69</v>
      </c>
      <c r="C43" s="46" t="s">
        <v>35</v>
      </c>
      <c r="D43" s="46" t="s">
        <v>36</v>
      </c>
      <c r="E43" s="46" t="s">
        <v>37</v>
      </c>
      <c r="F43" s="46" t="s">
        <v>165</v>
      </c>
      <c r="G43" s="45">
        <v>7</v>
      </c>
      <c r="H43" s="46" t="s">
        <v>12</v>
      </c>
      <c r="N43" s="46" t="s">
        <v>94</v>
      </c>
      <c r="S43" s="46" t="s">
        <v>95</v>
      </c>
      <c r="T43" s="46" t="s">
        <v>166</v>
      </c>
    </row>
    <row r="44" spans="1:20" s="46" customFormat="1" ht="13" x14ac:dyDescent="0.15">
      <c r="A44" s="45">
        <v>7587</v>
      </c>
      <c r="B44" s="46" t="s">
        <v>69</v>
      </c>
      <c r="C44" s="46" t="s">
        <v>35</v>
      </c>
      <c r="D44" s="46" t="s">
        <v>36</v>
      </c>
      <c r="E44" s="46" t="s">
        <v>39</v>
      </c>
      <c r="F44" s="46" t="s">
        <v>167</v>
      </c>
      <c r="G44" s="45">
        <v>15</v>
      </c>
      <c r="H44" s="46" t="s">
        <v>14</v>
      </c>
      <c r="P44" s="46" t="s">
        <v>110</v>
      </c>
      <c r="S44" s="46" t="s">
        <v>168</v>
      </c>
      <c r="T44" s="46" t="s">
        <v>169</v>
      </c>
    </row>
    <row r="45" spans="1:20" s="46" customFormat="1" ht="13" x14ac:dyDescent="0.15">
      <c r="A45" s="45">
        <v>7585</v>
      </c>
      <c r="B45" s="46" t="s">
        <v>69</v>
      </c>
      <c r="C45" s="46" t="s">
        <v>35</v>
      </c>
      <c r="D45" s="46" t="s">
        <v>36</v>
      </c>
      <c r="E45" s="46" t="s">
        <v>39</v>
      </c>
      <c r="F45" s="46" t="s">
        <v>170</v>
      </c>
      <c r="G45" s="45">
        <v>1</v>
      </c>
      <c r="H45" s="46" t="s">
        <v>11</v>
      </c>
      <c r="L45" s="46" t="s">
        <v>66</v>
      </c>
      <c r="S45" s="46" t="s">
        <v>67</v>
      </c>
      <c r="T45" s="46" t="s">
        <v>171</v>
      </c>
    </row>
    <row r="46" spans="1:20" s="46" customFormat="1" ht="13" x14ac:dyDescent="0.15">
      <c r="A46" s="45">
        <v>7584</v>
      </c>
      <c r="B46" s="46" t="s">
        <v>69</v>
      </c>
      <c r="C46" s="46" t="s">
        <v>35</v>
      </c>
      <c r="D46" s="46" t="s">
        <v>36</v>
      </c>
      <c r="E46" s="46" t="s">
        <v>39</v>
      </c>
      <c r="F46" s="46" t="s">
        <v>172</v>
      </c>
      <c r="G46" s="45">
        <v>8</v>
      </c>
      <c r="H46" s="46" t="s">
        <v>9</v>
      </c>
      <c r="J46" s="46" t="s">
        <v>42</v>
      </c>
      <c r="K46" s="46" t="s">
        <v>43</v>
      </c>
      <c r="S46" s="46" t="s">
        <v>44</v>
      </c>
      <c r="T46" s="46" t="s">
        <v>132</v>
      </c>
    </row>
    <row r="47" spans="1:20" s="46" customFormat="1" ht="13" x14ac:dyDescent="0.15">
      <c r="A47" s="45">
        <v>7583</v>
      </c>
      <c r="B47" s="46" t="s">
        <v>69</v>
      </c>
      <c r="C47" s="46" t="s">
        <v>35</v>
      </c>
      <c r="D47" s="46" t="s">
        <v>36</v>
      </c>
      <c r="E47" s="46" t="s">
        <v>39</v>
      </c>
      <c r="F47" s="46" t="s">
        <v>173</v>
      </c>
      <c r="G47" s="45">
        <v>3</v>
      </c>
      <c r="H47" s="46" t="s">
        <v>9</v>
      </c>
      <c r="J47" s="46" t="s">
        <v>42</v>
      </c>
      <c r="K47" s="46" t="s">
        <v>68</v>
      </c>
      <c r="S47" s="46" t="s">
        <v>44</v>
      </c>
      <c r="T47" s="46" t="s">
        <v>174</v>
      </c>
    </row>
    <row r="48" spans="1:20" s="46" customFormat="1" ht="13" x14ac:dyDescent="0.15">
      <c r="A48" s="45">
        <v>7582</v>
      </c>
      <c r="B48" s="46" t="s">
        <v>69</v>
      </c>
      <c r="C48" s="46" t="s">
        <v>35</v>
      </c>
      <c r="D48" s="46" t="s">
        <v>55</v>
      </c>
      <c r="E48" s="46" t="s">
        <v>39</v>
      </c>
      <c r="F48" s="46" t="s">
        <v>175</v>
      </c>
      <c r="G48" s="45">
        <v>11</v>
      </c>
      <c r="H48" s="46" t="s">
        <v>9</v>
      </c>
      <c r="J48" s="46" t="s">
        <v>42</v>
      </c>
      <c r="K48" s="46" t="s">
        <v>63</v>
      </c>
      <c r="S48" s="46" t="s">
        <v>64</v>
      </c>
      <c r="T48" s="46" t="s">
        <v>176</v>
      </c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2"/>
      <c r="L60" s="63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2"/>
      <c r="L88" s="63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2"/>
      <c r="L92" s="63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2"/>
      <c r="M97" s="63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2"/>
      <c r="L102" s="63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2"/>
      <c r="I114" s="63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2"/>
      <c r="I115" s="63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2"/>
      <c r="I124" s="63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2"/>
      <c r="I165" s="63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2"/>
      <c r="L168" s="63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2"/>
      <c r="L170" s="63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2"/>
      <c r="L171" s="63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2"/>
      <c r="L173" s="63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2"/>
      <c r="M205" s="63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2"/>
      <c r="I207" s="63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2"/>
      <c r="L209" s="63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2"/>
      <c r="L215" s="63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2"/>
      <c r="L220" s="63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2"/>
      <c r="I223" s="63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2"/>
      <c r="I224" s="63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2"/>
      <c r="I227" s="63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2"/>
      <c r="L230" s="63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2"/>
      <c r="M231" s="63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2"/>
      <c r="I244" s="63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2"/>
      <c r="I245" s="63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2"/>
      <c r="I246" s="63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2"/>
      <c r="I249" s="63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2"/>
      <c r="I250" s="63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2"/>
      <c r="I252" s="63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2"/>
      <c r="L261" s="63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2"/>
      <c r="I262" s="63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2"/>
      <c r="I265" s="63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2"/>
      <c r="I266" s="63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2"/>
      <c r="I267" s="63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2"/>
      <c r="I271" s="63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2"/>
      <c r="I272" s="63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2"/>
      <c r="I273" s="63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2"/>
      <c r="I282" s="63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2"/>
      <c r="L295" s="63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2"/>
      <c r="L297" s="63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2"/>
      <c r="L302" s="63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2"/>
      <c r="R303" s="63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2"/>
      <c r="I313" s="63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2"/>
      <c r="L318" s="63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2"/>
      <c r="R329" s="63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2"/>
      <c r="I346" s="63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2"/>
      <c r="M347" s="63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2"/>
      <c r="L354" s="63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2"/>
      <c r="R365" s="63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2"/>
      <c r="M381" s="63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2"/>
      <c r="I387" s="63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2"/>
      <c r="L389" s="63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2"/>
      <c r="L394" s="63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2"/>
      <c r="L432" s="63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2"/>
      <c r="I433" s="63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2"/>
      <c r="L436" s="63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2"/>
      <c r="I437" s="63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2"/>
      <c r="L444" s="63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2"/>
      <c r="I446" s="63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2"/>
      <c r="I470" s="63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2"/>
      <c r="I471" s="63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2"/>
      <c r="I472" s="63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2"/>
      <c r="I473" s="63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2"/>
      <c r="I474" s="63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2"/>
      <c r="I475" s="63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2"/>
      <c r="I476" s="63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2"/>
      <c r="I477" s="63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2"/>
      <c r="I478" s="63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2"/>
      <c r="R479" s="63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2"/>
      <c r="I480" s="63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2"/>
      <c r="R481" s="63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2"/>
      <c r="I484" s="63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2"/>
      <c r="L492" s="63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2"/>
      <c r="I496" s="63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2"/>
      <c r="M497" s="63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2"/>
      <c r="I498" s="63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2"/>
      <c r="M501" s="63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2"/>
      <c r="L504" s="63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2"/>
      <c r="R505" s="63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2"/>
      <c r="I508" s="63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2"/>
      <c r="L513" s="63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2"/>
      <c r="R515" s="63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2"/>
      <c r="L524" s="63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2"/>
      <c r="I537" s="63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2"/>
      <c r="I540" s="63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2"/>
      <c r="R580" s="63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2"/>
      <c r="M582" s="63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2"/>
      <c r="I590" s="63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2"/>
      <c r="M592" s="63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2"/>
      <c r="M599" s="63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2"/>
      <c r="R609" s="63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2"/>
      <c r="L612" s="63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2"/>
      <c r="I617" s="63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2"/>
      <c r="L633" s="63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2"/>
      <c r="R640" s="63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2"/>
      <c r="I643" s="63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2"/>
      <c r="M660" s="63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2"/>
      <c r="M661" s="63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2"/>
      <c r="I662" s="63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2"/>
      <c r="L664" s="63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2"/>
      <c r="L665" s="63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2"/>
      <c r="L666" s="63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2"/>
      <c r="R667" s="63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2"/>
      <c r="R670" s="63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2"/>
      <c r="I673" s="63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2"/>
      <c r="R674" s="63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2"/>
      <c r="R676" s="63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2"/>
      <c r="L681" s="63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2"/>
      <c r="L689" s="63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2"/>
      <c r="L692" s="63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2"/>
      <c r="L693" s="63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2"/>
      <c r="R703" s="63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2"/>
      <c r="I704" s="63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2"/>
      <c r="L706" s="63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2"/>
      <c r="I707" s="63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2"/>
      <c r="R710" s="63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2"/>
      <c r="R711" s="63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2"/>
      <c r="I718" s="63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2"/>
      <c r="I721" s="63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2"/>
      <c r="M724" s="63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2"/>
      <c r="L733" s="63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2"/>
      <c r="M737" s="63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2"/>
      <c r="M748" s="63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2"/>
      <c r="M750" s="63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2"/>
      <c r="L791" s="63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2"/>
      <c r="I804" s="63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2"/>
      <c r="M814" s="63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2"/>
      <c r="I816" s="63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2"/>
      <c r="R818" s="63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2"/>
      <c r="I820" s="63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2"/>
      <c r="M823" s="63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2"/>
      <c r="I840" s="63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2"/>
      <c r="I841" s="63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2"/>
      <c r="I855" s="63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2"/>
      <c r="I856" s="63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2"/>
      <c r="L862" s="63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2"/>
      <c r="I876" s="63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2"/>
      <c r="I880" s="63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2"/>
      <c r="R895" s="63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2"/>
      <c r="I896" s="63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2"/>
      <c r="I907" s="63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2"/>
      <c r="M911" s="63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2"/>
      <c r="I920" s="63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2"/>
      <c r="L921" s="63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2"/>
      <c r="L925" s="63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2"/>
      <c r="M926" s="63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2"/>
      <c r="I941" s="63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2"/>
      <c r="I982" s="63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2"/>
      <c r="I983" s="63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2"/>
      <c r="I987" s="63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2"/>
      <c r="L994" s="63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2"/>
      <c r="I1014" s="63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2"/>
      <c r="L1025" s="63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2"/>
      <c r="L1029" s="63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2"/>
      <c r="I1086" s="63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2"/>
      <c r="I1087" s="63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2"/>
      <c r="R1088" s="63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2"/>
      <c r="I1091" s="63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2"/>
      <c r="L1094" s="63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2"/>
      <c r="I1106" s="63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2"/>
      <c r="M1150" s="63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2"/>
      <c r="I1162" s="63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2"/>
      <c r="R1198" s="63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2"/>
      <c r="R1199" s="63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2"/>
      <c r="I1202" s="63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2"/>
      <c r="I1203" s="63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2"/>
      <c r="I1206" s="63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2"/>
      <c r="L1208" s="63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2"/>
      <c r="L1211" s="63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2"/>
      <c r="I1215" s="63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2"/>
      <c r="I1220" s="63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2"/>
      <c r="I1253" s="63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2"/>
      <c r="I1254" s="63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2"/>
      <c r="I1255" s="63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2"/>
      <c r="I1256" s="63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2"/>
      <c r="I1257" s="63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2"/>
      <c r="L1258" s="63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2"/>
      <c r="L1315" s="63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2"/>
      <c r="L1317" s="63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2"/>
      <c r="L1318" s="63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2"/>
      <c r="L1320" s="63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2"/>
      <c r="L1335" s="63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2"/>
      <c r="I1347" s="63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2"/>
      <c r="I1354" s="63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2"/>
      <c r="I1356" s="63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2"/>
      <c r="I1358" s="63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2"/>
      <c r="M1361" s="63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2"/>
      <c r="L1362" s="63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2"/>
      <c r="L1365" s="63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2"/>
      <c r="L1366" s="63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2"/>
      <c r="I1367" s="63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2"/>
      <c r="I1378" s="63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2"/>
      <c r="I1383" s="63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2"/>
      <c r="I1387" s="63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2"/>
      <c r="L1396" s="63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2"/>
      <c r="L1397" s="63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2"/>
      <c r="L1406" s="63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2"/>
      <c r="I1407" s="63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2"/>
      <c r="I1415" s="63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2"/>
      <c r="L1417" s="63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2"/>
      <c r="R1458" s="63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2"/>
      <c r="M1478" s="63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2"/>
      <c r="L1480" s="63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2"/>
      <c r="L1481" s="63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2"/>
      <c r="R1486" s="63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2"/>
      <c r="R1501" s="63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2"/>
      <c r="M1505" s="63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2"/>
      <c r="I1507" s="63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2"/>
      <c r="I1511" s="63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2"/>
      <c r="I1521" s="63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2"/>
      <c r="L1537" s="63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2"/>
      <c r="L1538" s="63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2"/>
      <c r="L1539" s="63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2"/>
      <c r="I1621" s="63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2"/>
      <c r="I1622" s="63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2"/>
      <c r="I1623" s="63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2"/>
      <c r="I1624" s="63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2"/>
      <c r="I1625" s="63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2"/>
      <c r="I1626" s="63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2"/>
      <c r="L1637" s="63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2"/>
      <c r="L1638" s="63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2"/>
      <c r="I1765" s="63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2"/>
      <c r="I1766" s="63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2"/>
      <c r="I1767" s="63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2"/>
      <c r="I1768" s="63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2"/>
      <c r="I1769" s="63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2"/>
      <c r="I1903" s="63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2"/>
      <c r="M1917" s="63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2"/>
      <c r="L1931" s="63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2"/>
      <c r="L1932" s="63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2"/>
      <c r="L1933" s="63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2"/>
      <c r="I1941" s="63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2"/>
      <c r="L1943" s="63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2"/>
      <c r="L1944" s="63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2"/>
      <c r="I1950" s="63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2"/>
      <c r="I1951" s="63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2"/>
      <c r="L1957" s="63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2"/>
      <c r="L1959" s="63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2"/>
      <c r="I1963" s="63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2"/>
      <c r="I1964" s="63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2"/>
      <c r="I1965" s="63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2"/>
      <c r="I1977" s="63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2"/>
      <c r="I1986" s="63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2"/>
      <c r="I1988" s="63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2"/>
      <c r="L1990" s="63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2"/>
      <c r="M2005" s="63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2"/>
      <c r="I2008" s="63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2"/>
      <c r="I2009" s="63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2"/>
      <c r="I2029" s="63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2"/>
      <c r="I2053" s="63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2"/>
      <c r="I2074" s="63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2"/>
      <c r="I2201" s="63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2"/>
      <c r="I2220" s="63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2"/>
      <c r="L2228" s="63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2"/>
      <c r="I2244" s="63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2"/>
      <c r="I2245" s="63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2"/>
      <c r="I2246" s="63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2"/>
      <c r="I2247" s="63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2"/>
      <c r="I2276" s="63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2"/>
      <c r="L2284" s="63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2"/>
      <c r="L2285" s="63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2"/>
      <c r="L2286" s="63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2"/>
      <c r="L2562" s="63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2"/>
      <c r="L2563" s="63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2"/>
      <c r="I2835" s="63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2"/>
      <c r="L2837" s="63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2"/>
      <c r="L2838" s="63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2"/>
      <c r="L2839" s="63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2"/>
      <c r="I2919" s="63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2"/>
      <c r="M2927" s="63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2"/>
      <c r="I3022" s="63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2"/>
      <c r="I3025" s="63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2"/>
      <c r="I3027" s="63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2"/>
      <c r="L3048" s="63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2"/>
      <c r="L3050" s="63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2"/>
      <c r="L3053" s="63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2"/>
      <c r="L3056" s="63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2"/>
      <c r="L3058" s="63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2"/>
      <c r="L3060" s="63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2"/>
      <c r="I3064" s="63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2"/>
      <c r="I3065" s="63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2"/>
      <c r="I3067" s="63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2"/>
      <c r="L3075" s="63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2"/>
      <c r="L3076" s="63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2"/>
      <c r="L3078" s="63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2"/>
      <c r="L3080" s="63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2"/>
      <c r="L3083" s="63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2"/>
      <c r="L3084" s="63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2"/>
      <c r="I3188" s="63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2"/>
      <c r="I3189" s="63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2"/>
      <c r="L3206" s="63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2"/>
      <c r="L3208" s="63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2"/>
      <c r="L3209" s="63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2"/>
      <c r="L3210" s="63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2"/>
      <c r="L3212" s="63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2"/>
      <c r="L3213" s="63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2"/>
      <c r="L3214" s="63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2"/>
      <c r="L3215" s="63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2"/>
      <c r="L3217" s="63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2"/>
      <c r="L3218" s="63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2"/>
      <c r="L3220" s="63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2"/>
      <c r="L3222" s="63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2"/>
      <c r="I3340" s="63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2"/>
      <c r="L3352" s="63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2"/>
      <c r="L3355" s="63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2"/>
      <c r="L3356" s="63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2"/>
      <c r="R3382" s="63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2"/>
      <c r="R3420" s="63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2"/>
      <c r="I3506" s="63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2"/>
      <c r="I3507" s="63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2"/>
      <c r="I3508" s="63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2"/>
      <c r="I3509" s="63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2"/>
      <c r="I3510" s="63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2"/>
      <c r="L3521" s="63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2"/>
      <c r="I3548" s="63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2"/>
      <c r="I3549" s="63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2"/>
      <c r="I3550" s="63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2"/>
      <c r="I3551" s="63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2"/>
      <c r="I3552" s="63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2"/>
      <c r="I3553" s="63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2"/>
      <c r="I3554" s="63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2"/>
      <c r="L3563" s="63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2"/>
      <c r="L3564" s="63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2"/>
      <c r="L3565" s="63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2"/>
      <c r="I3573" s="63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2"/>
      <c r="I3574" s="63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2"/>
      <c r="I3575" s="63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2"/>
      <c r="L3585" s="63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2"/>
      <c r="L3589" s="63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2"/>
      <c r="M3590" s="63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2"/>
      <c r="I3597" s="63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2"/>
      <c r="I3610" s="63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2"/>
      <c r="R3615" s="63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2"/>
      <c r="I3616" s="63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2"/>
      <c r="I3617" s="63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2"/>
      <c r="L3631" s="63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2"/>
      <c r="L3632" s="63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2"/>
      <c r="L3633" s="63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2"/>
      <c r="L3634" s="63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2"/>
      <c r="I3684" s="63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2"/>
      <c r="I3685" s="63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2"/>
      <c r="I3686" s="63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2"/>
      <c r="L3703" s="63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2"/>
      <c r="L3704" s="63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2"/>
      <c r="L3705" s="63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2"/>
      <c r="L3706" s="63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2"/>
      <c r="R3727" s="63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2"/>
      <c r="I3728" s="63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2"/>
      <c r="I3729" s="63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2"/>
      <c r="I3730" s="63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2"/>
      <c r="M3735" s="63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2"/>
      <c r="L3748" s="63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2"/>
      <c r="L3749" s="63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2"/>
      <c r="L3750" s="63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2"/>
      <c r="L3751" s="63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2"/>
      <c r="I3771" s="63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2"/>
      <c r="I3772" s="63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2"/>
      <c r="I3773" s="63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2"/>
      <c r="M3784" s="63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2"/>
      <c r="M3785" s="63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2"/>
      <c r="M3786" s="63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2"/>
      <c r="L3790" s="63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2"/>
      <c r="L3791" s="63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2"/>
      <c r="L3792" s="63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2"/>
      <c r="L3793" s="63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2"/>
      <c r="L3794" s="63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2"/>
      <c r="L3795" s="63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2"/>
      <c r="L3796" s="63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2"/>
      <c r="L3797" s="63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2"/>
      <c r="L3798" s="63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2"/>
      <c r="L3799" s="63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2"/>
      <c r="L3800" s="63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2"/>
      <c r="L3801" s="63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2"/>
      <c r="L3802" s="63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2"/>
      <c r="L3803" s="63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2"/>
      <c r="L3804" s="63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2"/>
      <c r="L3805" s="63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2"/>
      <c r="L3806" s="63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2"/>
      <c r="L3807" s="63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2"/>
      <c r="L3808" s="63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2"/>
      <c r="R3852" s="63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2"/>
      <c r="I3854" s="63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2"/>
      <c r="I3855" s="63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2"/>
      <c r="I3856" s="63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2"/>
      <c r="I3857" s="63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2"/>
      <c r="I3858" s="63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2"/>
      <c r="I3859" s="63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2"/>
      <c r="I3860" s="63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2"/>
      <c r="I3861" s="63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2"/>
      <c r="I3862" s="63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2"/>
      <c r="I3863" s="63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2"/>
      <c r="I3864" s="63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2"/>
      <c r="I3865" s="63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2"/>
      <c r="I3866" s="63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2"/>
      <c r="I3867" s="63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2"/>
      <c r="I3868" s="63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2"/>
      <c r="I3869" s="63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2"/>
      <c r="I3870" s="63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2"/>
      <c r="M3891" s="63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2"/>
      <c r="L3895" s="63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2"/>
      <c r="L3896" s="63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2"/>
      <c r="L3897" s="63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2"/>
      <c r="L3898" s="63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2"/>
      <c r="L3899" s="63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2"/>
      <c r="L3900" s="63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2"/>
      <c r="L3901" s="63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2"/>
      <c r="L3903" s="63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2"/>
      <c r="L3904" s="63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2"/>
      <c r="L3905" s="63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2"/>
      <c r="L3906" s="63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2"/>
      <c r="L3907" s="63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2"/>
      <c r="L3908" s="63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2"/>
      <c r="L3909" s="63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2"/>
      <c r="L3910" s="63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2"/>
      <c r="L3911" s="63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5"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4" t="s">
        <v>21</v>
      </c>
      <c r="B1" s="63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5" t="s">
        <v>8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17</v>
      </c>
      <c r="K3" s="19" t="s">
        <v>22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4" t="s">
        <v>21</v>
      </c>
      <c r="B1" s="63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18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17</v>
      </c>
      <c r="J3" s="19" t="s">
        <v>22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4" t="s">
        <v>21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19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17</v>
      </c>
      <c r="J3" s="19" t="s">
        <v>22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21</v>
      </c>
      <c r="B1" s="63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9</v>
      </c>
      <c r="B2" s="63"/>
      <c r="C2" s="63"/>
      <c r="D2" s="63"/>
      <c r="E2" s="63"/>
      <c r="F2" s="63"/>
      <c r="G2" s="63"/>
      <c r="H2" s="63"/>
      <c r="I2" s="63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17</v>
      </c>
      <c r="K3" s="19" t="s">
        <v>22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4" t="s">
        <v>21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11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17</v>
      </c>
      <c r="J3" s="19" t="s">
        <v>22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21</v>
      </c>
      <c r="B1" s="63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12</v>
      </c>
      <c r="B2" s="63"/>
      <c r="C2" s="63"/>
      <c r="D2" s="63"/>
      <c r="E2" s="63"/>
      <c r="F2" s="63"/>
      <c r="G2" s="63"/>
      <c r="H2" s="63"/>
      <c r="I2" s="63"/>
      <c r="J2" s="63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12</v>
      </c>
      <c r="I3" s="31" t="s">
        <v>13</v>
      </c>
      <c r="J3" s="1" t="s">
        <v>17</v>
      </c>
      <c r="K3" s="19" t="s">
        <v>22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2021-09-20T08:13:57Z</dcterms:created>
  <dcterms:modified xsi:type="dcterms:W3CDTF">2021-09-20T08:13:58Z</dcterms:modified>
</cp:coreProperties>
</file>