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510"/>
  <workbookPr/>
  <mc:AlternateContent xmlns:mc="http://schemas.openxmlformats.org/markup-compatibility/2006">
    <mc:Choice Requires="x15">
      <x15ac:absPath xmlns:x15ac="http://schemas.microsoft.com/office/spreadsheetml/2010/11/ac" url="/Users/jeninadanao/Desktop/PAPP REGISTRY/"/>
    </mc:Choice>
  </mc:AlternateContent>
  <bookViews>
    <workbookView xWindow="3860" yWindow="3260" windowWidth="21600" windowHeight="11380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/>
  <c r="A4" i="5" a="1"/>
  <c r="K972" i="5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sharedStrings.xml><?xml version="1.0" encoding="utf-8"?>
<sst xmlns="http://schemas.openxmlformats.org/spreadsheetml/2006/main" count="384" uniqueCount="119">
  <si>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</si>
  <si>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</si>
  <si>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</si>
  <si>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</si>
  <si>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</si>
  <si>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</si>
  <si>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</si>
  <si>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</si>
  <si>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</si>
  <si>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</si>
  <si>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</si>
  <si>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</si>
  <si>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</si>
  <si>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</si>
  <si>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</si>
  <si>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</si>
  <si>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</si>
  <si>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</si>
  <si>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</si>
  <si>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</si>
  <si>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</si>
  <si>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</si>
  <si>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</si>
  <si>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</si>
  <si>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</si>
  <si>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</si>
  <si>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</si>
  <si>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</si>
  <si>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</si>
  <si>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</si>
  <si>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</si>
  <si>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</si>
  <si>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</si>
  <si>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</si>
  <si>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</si>
  <si>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</si>
  <si>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12/09/2020</t>
  </si>
  <si>
    <t>pcmc.registry</t>
  </si>
  <si>
    <t>New</t>
  </si>
  <si>
    <t>Male</t>
  </si>
  <si>
    <t>14/06/2020</t>
  </si>
  <si>
    <t>B. Lower Respiratory Tract</t>
  </si>
  <si>
    <t>5. Recurrent or Persistent Pneumonia</t>
  </si>
  <si>
    <t>Z87.01</t>
  </si>
  <si>
    <t>Persistent pneumonia secondary to CHD, PDA</t>
  </si>
  <si>
    <t>Female</t>
  </si>
  <si>
    <t>31/05/2018</t>
  </si>
  <si>
    <t>D. Other diseases not specified</t>
  </si>
  <si>
    <t>J43.9</t>
  </si>
  <si>
    <t>Subpleural blebs, bilateral upper lobes</t>
  </si>
  <si>
    <t>04/04/2018</t>
  </si>
  <si>
    <t>A. Bronchial Asthma</t>
  </si>
  <si>
    <t>J45</t>
  </si>
  <si>
    <t>Bronchial asthma, mild persistent</t>
  </si>
  <si>
    <t>27/03/2005</t>
  </si>
  <si>
    <t>C. Acquired diseases e.g. Bronchial stenosis due to prolonged Intubation</t>
  </si>
  <si>
    <t>J38,4</t>
  </si>
  <si>
    <t>Laryngeal edema secondary to prolonged intubation</t>
  </si>
  <si>
    <t>19/04/2019</t>
  </si>
  <si>
    <t>D. Laryngeal, Tracheal and Esophageal Deformities</t>
  </si>
  <si>
    <t>Q31.5</t>
  </si>
  <si>
    <t>Laryngomalacia</t>
  </si>
  <si>
    <t>23/05/2020</t>
  </si>
  <si>
    <t>Q32.0</t>
  </si>
  <si>
    <t>Tracheomalacia, Down Syndrome</t>
  </si>
  <si>
    <t>12/11/2019</t>
  </si>
  <si>
    <t>8 Pulmonary Tuberculosis (Exposure, Latent TB infection, TB Disease)</t>
  </si>
  <si>
    <t>A15</t>
  </si>
  <si>
    <t>PTB Category I</t>
  </si>
  <si>
    <t>1. Pneumonia, community acquired- (PCAP A, B, C or D)</t>
  </si>
  <si>
    <t>J85.1</t>
  </si>
  <si>
    <t>Pneumonia with lung abscess</t>
  </si>
  <si>
    <t>16/09/2012</t>
  </si>
  <si>
    <t>B. Neuromuscular Diseases</t>
  </si>
  <si>
    <t>G62.81</t>
  </si>
  <si>
    <t>Diaprhagmatic paralysis secondary to critical illness polyneuropathy</t>
  </si>
  <si>
    <t>26/10/2003</t>
  </si>
  <si>
    <t>J18.0</t>
  </si>
  <si>
    <t>PCAP-D</t>
  </si>
  <si>
    <t>22/03/2006</t>
  </si>
  <si>
    <t>A. Pleural effusion</t>
  </si>
  <si>
    <t>1. Infectious-parapneumonic, effusion, TB effusion</t>
  </si>
  <si>
    <t>A15.6</t>
  </si>
  <si>
    <t>Miliary TB with effusion</t>
  </si>
  <si>
    <t>17/09/2004</t>
  </si>
  <si>
    <t>A.Pumonary Congestion/Edema</t>
  </si>
  <si>
    <t>J81.1</t>
  </si>
  <si>
    <t>Pulmonary Congestion, Chronic kidney disease stage V secondary to Chronic glomerulonephritis</t>
  </si>
  <si>
    <t>2. Non- Infectious</t>
  </si>
  <si>
    <t>J91.0</t>
  </si>
  <si>
    <t>Pleural effusion bilateral, transudative, Chronic Kidney Disease stage V secondary to Chronic glomerulonephritis</t>
  </si>
  <si>
    <t>05/12/2015</t>
  </si>
  <si>
    <t>Bronchial asthma, moderate persistent, severe exacerbation</t>
  </si>
  <si>
    <t>07/12/2003</t>
  </si>
  <si>
    <t>Old</t>
  </si>
  <si>
    <t>05/09/2013</t>
  </si>
  <si>
    <t>J18</t>
  </si>
  <si>
    <t>PCAP-C</t>
  </si>
  <si>
    <t>08/05/2020</t>
  </si>
  <si>
    <t>Viral pneumonia, severe</t>
  </si>
  <si>
    <t>10/07/2010</t>
  </si>
  <si>
    <t>Bronchial asthma, moderate persistent</t>
  </si>
  <si>
    <t>02/12/2001</t>
  </si>
  <si>
    <t>Persistent pneumonia</t>
  </si>
  <si>
    <t>18/07/2019</t>
  </si>
  <si>
    <t>Recurrent pneumonia secondary to CHD, VSD, PDA</t>
  </si>
  <si>
    <t>3. Ventilator Associated Pneumonia</t>
  </si>
  <si>
    <t>J95.851</t>
  </si>
  <si>
    <t>Ventilator Associated Pneumonia</t>
  </si>
  <si>
    <t>21/12/2001</t>
  </si>
  <si>
    <t>TB effusion</t>
  </si>
  <si>
    <t>9. Extrapulmonary Tuberculosis</t>
  </si>
  <si>
    <t>A19</t>
  </si>
  <si>
    <t>TB meningitis stage III</t>
  </si>
  <si>
    <t>05/01/2005</t>
  </si>
  <si>
    <t>I26</t>
  </si>
  <si>
    <t>Pulmonary embolism, Osteosarcoma stage III</t>
  </si>
  <si>
    <t>July</t>
  </si>
  <si>
    <t>PCMC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</si>
</sst>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 applyFont="1" applyFill="1" applyBorder="1"/>
    <xf numFmtId="0" fontId="0" fillId="0" borderId="0" xfId="0" applyFont="1" applyFill="1" applyBorder="1"/>
  </cellXfs>
  <cellStyles count="2">
    <cellStyle name="Normal" xfId="0" builtinId="0"/>
    <cellStyle name="Normal 2" xfId="1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externalLink" Target="externalLinks/externalLink1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>
            <v>0</v>
          </cell>
          <cell r="H3955">
            <v>0</v>
          </cell>
        </row>
        <row r="3956">
          <cell r="D3956">
            <v>0</v>
          </cell>
          <cell r="H3956">
            <v>0</v>
          </cell>
        </row>
        <row r="3957">
          <cell r="D3957">
            <v>0</v>
          </cell>
          <cell r="H3957">
            <v>0</v>
          </cell>
        </row>
        <row r="3958">
          <cell r="D3958">
            <v>0</v>
          </cell>
          <cell r="H3958">
            <v>0</v>
          </cell>
        </row>
        <row r="3959">
          <cell r="D3959">
            <v>0</v>
          </cell>
          <cell r="H395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3:K27"/>
  <sheetViews>
    <sheetView tabSelected="1" topLeftCell="A5" zoomScale="115" zoomScaleNormal="115" zoomScalePageLayoutView="115" workbookViewId="0">
      <selection activeCell="L5" sqref="L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3" x14ac:dyDescent="0.15">
      <c r="A5" s="42" t="s">
        <v>25</v>
      </c>
      <c r="B5" s="44" t="s">
        <v>117</v>
      </c>
      <c r="C5" s="43" t="s">
        <v>26</v>
      </c>
      <c r="D5" s="51">
        <v>2020</v>
      </c>
      <c r="E5" s="51"/>
      <c r="F5" s="43" t="s">
        <v>27</v>
      </c>
      <c r="G5" s="51" t="s">
        <v>118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24</v>
      </c>
      <c r="C8" s="50"/>
      <c r="D8" s="55">
        <f>COUNTIFS('Data Sheet'!$D:$D,"New")</f>
        <v>18</v>
      </c>
      <c r="E8" s="56"/>
      <c r="F8" s="59">
        <f>COUNTIF('Data Sheet'!$D:$D,"Old")</f>
        <v>6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14</v>
      </c>
      <c r="C12" s="50"/>
      <c r="D12" s="50"/>
      <c r="E12" s="50">
        <f>COUNTIF('Data Sheet'!$E:$E,"Female")</f>
        <v>10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e">
        <f ca="1">_xlfn.CONCAT("I. Congenital Malformations of the Respiratory Tract: 
",COUNTIF('Data Sheet'!$H:$H,"I. Congenital Malformations of the Respiratory Tract"))</f>
        <v>#NAME?</v>
      </c>
      <c r="C16" s="47" t="e">
        <f ca="1">_xlfn.CONCAT("New Cases: 
",COUNTIFS('Data Sheet'!$H:$H,"I. Congenital Malformations of the Respiratory Tract",'Data Sheet'!$D:$D,"New"))</f>
        <v>#NAME?</v>
      </c>
      <c r="D16" s="47"/>
      <c r="E16" s="48" t="e">
        <f ca="1">_xlfn.CONCAT("VI. Non-infectious Disorders of the Respiratory Tract: 
",COUNTIF('Data Sheet'!$H:$H,"VI. Non-infectious Disorders of the Respiratory Tract"))</f>
        <v>#NAME?</v>
      </c>
      <c r="F16" s="47" t="e">
        <f ca="1">_xlfn.CONCAT("New Cases: 
",COUNTIFS('Data Sheet'!$H:$H,"VI. Non-infectious Disorders of the Respiratory Tract",'Data Sheet'!$D:$D,"New"))</f>
        <v>#NAME?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e">
        <f ca="1">_xlfn.CONCAT("Old Cases: 
",COUNTIFS('Data Sheet'!$H:$H,"I. Congenital Malformations of the Respiratory Tract",'Data Sheet'!$D:$D,"Old"))</f>
        <v>#NAME?</v>
      </c>
      <c r="D17" s="47"/>
      <c r="E17" s="48"/>
      <c r="F17" s="47" t="e">
        <f ca="1">_xlfn.CONCAT("Old Cases: 
",COUNTIFS('Data Sheet'!$H:$H,"VI. Non-infectious Disorders of the Respiratory Tract",'Data Sheet'!$D:$D,"Old"))</f>
        <v>#NAME?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e">
        <f ca="1">_xlfn.CONCAT("II. Respiratory Disorders of the Newborn: 
",COUNTIF('Data Sheet'!$H:$H,"II. Respiratory Disorders of the Newborn"))</f>
        <v>#NAME?</v>
      </c>
      <c r="C18" s="47" t="e">
        <f ca="1">_xlfn.CONCAT("New Cases: 
",COUNTIFS('Data Sheet'!$H:$H,"II. Respiratory Disorders of the Newborn",'Data Sheet'!$D:$D,"New"))</f>
        <v>#NAME?</v>
      </c>
      <c r="D18" s="47"/>
      <c r="E18" s="48" t="e">
        <f ca="1">_xlfn.CONCAT("VII. Other Diseases with Prominent Respiratory Component: 
",COUNTIF('Data Sheet'!$H:$H,"VII. Other Diseases with Prominent Respiratory Component"))</f>
        <v>#NAME?</v>
      </c>
      <c r="F18" s="47" t="e">
        <f ca="1">_xlfn.CONCAT("New Cases: 
",COUNTIFS('Data Sheet'!$H:$H,"VII. Other Diseases with Prominent Respiratory Component",'Data Sheet'!$D:$D,"New"))</f>
        <v>#NAME?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e">
        <f ca="1">_xlfn.CONCAT("Old Cases: 
",COUNTIFS('Data Sheet'!$H:$H,"II. Respiratory Disorders of the Newborn",'Data Sheet'!$D:$D,"Old"))</f>
        <v>#NAME?</v>
      </c>
      <c r="D19" s="47"/>
      <c r="E19" s="48"/>
      <c r="F19" s="47" t="e">
        <f ca="1">_xlfn.CONCAT("Old Cases: 
",COUNTIFS('Data Sheet'!$H:$H,"VII. Other Diseases with Prominent Respiratory Component",'Data Sheet'!$D:$D,"Old"))</f>
        <v>#NAME?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e">
        <f ca="1">_xlfn.CONCAT("III. Bronchopulmonary Dysplasia: 
",COUNTIF('Data Sheet'!$H:$H,"III. Bronchopulmonary Dysplasia"))</f>
        <v>#NAME?</v>
      </c>
      <c r="C20" s="47" t="e">
        <f ca="1">_xlfn.CONCAT("New Cases: 
",COUNTIFS('[1]Data Sheet'!$H:$H,"III. Bronchopulmonary Dysplasia",'[1]Data Sheet'!$D:$D,"New"))</f>
        <v>#NAME?</v>
      </c>
      <c r="D20" s="47"/>
      <c r="E20" s="48" t="e">
        <f ca="1">_xlfn.CONCAT("VIII. Disorders of the Respiratory Tract due to Trauma: 
",COUNTIF('Data Sheet'!$H:$H,"VIII. Disorders of the Respiratory Tract due to Trauma"))</f>
        <v>#NAME?</v>
      </c>
      <c r="F20" s="47" t="e">
        <f ca="1">_xlfn.CONCAT("New Cases: 
",COUNTIFS('Data Sheet'!$H:$H,"VIII. Disorders of the Respiratory Tract due to Trauma",'Data Sheet'!$D:$D,"New"))</f>
        <v>#NAME?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 ca="1">_xlfn.CONCAT("Old Cases: 
",COUNTIFS('[1]Data Sheet'!$H:$H,"III. Bronchopulmonary Dysplasia",'[1]Data Sheet'!$D:$D,"Old"))</f>
        <v>#NAME?</v>
      </c>
      <c r="D21" s="47"/>
      <c r="E21" s="48"/>
      <c r="F21" s="47" t="e">
        <f ca="1">_xlfn.CONCAT("Old Cases: 
",COUNTIFS('Data Sheet'!$H:$H,"VIII. Disorders of the Respiratory Tract due to Trauma",'Data Sheet'!$D:$D,"Old"))</f>
        <v>#NAME?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e">
        <f ca="1">_xlfn.CONCAT("IV. Infections of the Respiratory Tract: 
",COUNTIF('Data Sheet'!$H:$H,"IV. Infections of the Respiratory Tract"))</f>
        <v>#NAME?</v>
      </c>
      <c r="C22" s="47" t="e">
        <f ca="1">_xlfn.CONCAT("New Cases: 
",COUNTIFS('Data Sheet'!$H:$H,"IV. Infections of the Respiratory Tract",'Data Sheet'!$D:$D,"New"))</f>
        <v>#NAME?</v>
      </c>
      <c r="D22" s="47"/>
      <c r="E22" s="48" t="e">
        <f ca="1">_xlfn.CONCAT("IX. Airways Disease: 
",COUNTIF('Data Sheet'!$H:$H,"IX. Airways Disease"))</f>
        <v>#NAME?</v>
      </c>
      <c r="F22" s="47" t="e">
        <f ca="1">_xlfn.CONCAT("New Cases: 
",COUNTIFS('Data Sheet'!$H:$H,"IX. Airways Disease",'Data Sheet'!$D:$D,"New"))</f>
        <v>#NAME?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e">
        <f ca="1">_xlfn.CONCAT("Old Cases: 
",COUNTIFS('Data Sheet'!$H:$H,"IV. Infections of the Respiratory Tract",'Data Sheet'!$D:$D,"Old"))</f>
        <v>#NAME?</v>
      </c>
      <c r="D23" s="47"/>
      <c r="E23" s="48"/>
      <c r="F23" s="47" t="e">
        <f ca="1">_xlfn.CONCAT("Old Cases: 
",COUNTIFS('Data Sheet'!$H:$H,"IX. Airways Disease",'Data Sheet'!$D:$D,"Old"))</f>
        <v>#NAME?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e">
        <f ca="1">_xlfn.CONCAT("V. Pleural Diseases: 
",COUNTIF('Data Sheet'!$H:$H,"V. Pleural Diseases"))</f>
        <v>#NAME?</v>
      </c>
      <c r="C24" s="47" t="e">
        <f ca="1">_xlfn.CONCAT("New Cases: 
",COUNTIFS('Data Sheet'!$H:$H,"V. Pleural Diseases",'Data Sheet'!$D:$D,"New"))</f>
        <v>#NAME?</v>
      </c>
      <c r="D24" s="47"/>
      <c r="E24" s="48" t="e">
        <f ca="1">_xlfn.CONCAT("X. Others Diseases: 
",COUNTIF('Data Sheet'!$H:$H,"X. Others Diseases"))</f>
        <v>#NAME?</v>
      </c>
      <c r="F24" s="47" t="e">
        <f ca="1">_xlfn.CONCAT("New Cases: 
",COUNTIFS('Data Sheet'!$H:$H,"X. Others Diseases",'Data Sheet'!$D:$D,"New"))</f>
        <v>#NAME?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e">
        <f ca="1">_xlfn.CONCAT("Old Cases: 
",COUNTIFS('Data Sheet'!$H:$H,"V. Pleural Diseases",'Data Sheet'!$D:$D,"Old"))</f>
        <v>#NAME?</v>
      </c>
      <c r="D25" s="47"/>
      <c r="E25" s="48"/>
      <c r="F25" s="47" t="e">
        <f ca="1">_xlfn.CONCAT("Old Cases: 
",COUNTIFS('Data Sheet'!$H:$H,"X. Others Diseases",'Data Sheet'!$D:$D,"Old"))</f>
        <v>#NAME?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outlinePr summaryBelow="0" summaryRight="0"/>
  </sheetPr>
  <dimension ref="A1:T3959"/>
  <sheetViews>
    <sheetView workbookViewId="0">
      <selection activeCell="A2" sqref="A2:XFD25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5" customFormat="1" ht="13" x14ac:dyDescent="0.15">
      <c r="A2" s="64">
        <v>3428</v>
      </c>
      <c r="B2" s="65" t="s">
        <v>36</v>
      </c>
      <c r="C2" s="65" t="s">
        <v>37</v>
      </c>
      <c r="D2" s="65" t="s">
        <v>38</v>
      </c>
      <c r="E2" s="65" t="s">
        <v>39</v>
      </c>
      <c r="F2" s="65" t="s">
        <v>40</v>
      </c>
      <c r="G2" s="64">
        <v>0</v>
      </c>
      <c r="H2" s="65" t="s">
        <v>9</v>
      </c>
      <c r="J2" s="65" t="s">
        <v>41</v>
      </c>
      <c r="K2" s="65" t="s">
        <v>42</v>
      </c>
      <c r="S2" s="65" t="s">
        <v>43</v>
      </c>
      <c r="T2" s="65" t="s">
        <v>44</v>
      </c>
    </row>
    <row r="3" spans="1:20" s="65" customFormat="1" ht="13" x14ac:dyDescent="0.15">
      <c r="A3" s="64">
        <v>3427</v>
      </c>
      <c r="B3" s="65" t="s">
        <v>36</v>
      </c>
      <c r="C3" s="65" t="s">
        <v>37</v>
      </c>
      <c r="D3" s="65" t="s">
        <v>38</v>
      </c>
      <c r="E3" s="65" t="s">
        <v>45</v>
      </c>
      <c r="F3" s="65" t="s">
        <v>46</v>
      </c>
      <c r="G3" s="64">
        <v>2</v>
      </c>
      <c r="H3" s="65" t="s">
        <v>17</v>
      </c>
      <c r="R3" s="65" t="s">
        <v>47</v>
      </c>
      <c r="S3" s="65" t="s">
        <v>48</v>
      </c>
      <c r="T3" s="65" t="s">
        <v>49</v>
      </c>
    </row>
    <row r="4" spans="1:20" s="65" customFormat="1" ht="13" x14ac:dyDescent="0.15">
      <c r="A4" s="64">
        <v>3426</v>
      </c>
      <c r="B4" s="65" t="s">
        <v>36</v>
      </c>
      <c r="C4" s="65" t="s">
        <v>37</v>
      </c>
      <c r="D4" s="65" t="s">
        <v>38</v>
      </c>
      <c r="E4" s="65" t="s">
        <v>45</v>
      </c>
      <c r="F4" s="65" t="s">
        <v>50</v>
      </c>
      <c r="G4" s="64">
        <v>2</v>
      </c>
      <c r="H4" s="65" t="s">
        <v>13</v>
      </c>
      <c r="N4" s="65" t="s">
        <v>51</v>
      </c>
      <c r="S4" s="65" t="s">
        <v>52</v>
      </c>
      <c r="T4" s="65" t="s">
        <v>53</v>
      </c>
    </row>
    <row r="5" spans="1:20" s="65" customFormat="1" ht="13" x14ac:dyDescent="0.15">
      <c r="A5" s="64">
        <v>3425</v>
      </c>
      <c r="B5" s="65" t="s">
        <v>36</v>
      </c>
      <c r="C5" s="65" t="s">
        <v>37</v>
      </c>
      <c r="D5" s="65" t="s">
        <v>38</v>
      </c>
      <c r="E5" s="65" t="s">
        <v>45</v>
      </c>
      <c r="F5" s="65" t="s">
        <v>54</v>
      </c>
      <c r="G5" s="64">
        <v>15</v>
      </c>
      <c r="H5" s="65" t="s">
        <v>16</v>
      </c>
      <c r="Q5" s="65" t="s">
        <v>55</v>
      </c>
      <c r="S5" s="65" t="s">
        <v>56</v>
      </c>
      <c r="T5" s="65" t="s">
        <v>57</v>
      </c>
    </row>
    <row r="6" spans="1:20" s="65" customFormat="1" ht="13" x14ac:dyDescent="0.15">
      <c r="A6" s="64">
        <v>3424</v>
      </c>
      <c r="B6" s="65" t="s">
        <v>36</v>
      </c>
      <c r="C6" s="65" t="s">
        <v>37</v>
      </c>
      <c r="D6" s="65" t="s">
        <v>38</v>
      </c>
      <c r="E6" s="65" t="s">
        <v>39</v>
      </c>
      <c r="F6" s="65" t="s">
        <v>58</v>
      </c>
      <c r="G6" s="64">
        <v>1</v>
      </c>
      <c r="H6" s="65" t="s">
        <v>8</v>
      </c>
      <c r="I6" s="65" t="s">
        <v>59</v>
      </c>
      <c r="S6" s="65" t="s">
        <v>60</v>
      </c>
      <c r="T6" s="65" t="s">
        <v>61</v>
      </c>
    </row>
    <row r="7" spans="1:20" s="65" customFormat="1" ht="13" x14ac:dyDescent="0.15">
      <c r="A7" s="64">
        <v>3423</v>
      </c>
      <c r="B7" s="65" t="s">
        <v>36</v>
      </c>
      <c r="C7" s="65" t="s">
        <v>37</v>
      </c>
      <c r="D7" s="65" t="s">
        <v>38</v>
      </c>
      <c r="E7" s="65" t="s">
        <v>45</v>
      </c>
      <c r="F7" s="65" t="s">
        <v>62</v>
      </c>
      <c r="G7" s="64">
        <v>0</v>
      </c>
      <c r="H7" s="65" t="s">
        <v>8</v>
      </c>
      <c r="I7" s="65" t="s">
        <v>59</v>
      </c>
      <c r="S7" s="65" t="s">
        <v>63</v>
      </c>
      <c r="T7" s="65" t="s">
        <v>64</v>
      </c>
    </row>
    <row r="8" spans="1:20" s="65" customFormat="1" ht="13" x14ac:dyDescent="0.15">
      <c r="A8" s="64">
        <v>3422</v>
      </c>
      <c r="B8" s="65" t="s">
        <v>36</v>
      </c>
      <c r="C8" s="65" t="s">
        <v>37</v>
      </c>
      <c r="D8" s="65" t="s">
        <v>38</v>
      </c>
      <c r="E8" s="65" t="s">
        <v>39</v>
      </c>
      <c r="F8" s="65" t="s">
        <v>65</v>
      </c>
      <c r="G8" s="64">
        <v>0</v>
      </c>
      <c r="H8" s="65" t="s">
        <v>9</v>
      </c>
      <c r="J8" s="65" t="s">
        <v>41</v>
      </c>
      <c r="K8" s="65" t="s">
        <v>66</v>
      </c>
      <c r="S8" s="65" t="s">
        <v>67</v>
      </c>
      <c r="T8" s="65" t="s">
        <v>68</v>
      </c>
    </row>
    <row r="9" spans="1:20" s="65" customFormat="1" ht="13" x14ac:dyDescent="0.15">
      <c r="A9" s="64">
        <v>3421</v>
      </c>
      <c r="B9" s="65" t="s">
        <v>36</v>
      </c>
      <c r="C9" s="65" t="s">
        <v>37</v>
      </c>
      <c r="D9" s="65" t="s">
        <v>38</v>
      </c>
      <c r="E9" s="65" t="s">
        <v>45</v>
      </c>
      <c r="F9" s="65" t="s">
        <v>65</v>
      </c>
      <c r="G9" s="64">
        <v>0</v>
      </c>
      <c r="H9" s="65" t="s">
        <v>9</v>
      </c>
      <c r="J9" s="65" t="s">
        <v>41</v>
      </c>
      <c r="K9" s="65" t="s">
        <v>69</v>
      </c>
      <c r="S9" s="65" t="s">
        <v>70</v>
      </c>
      <c r="T9" s="65" t="s">
        <v>71</v>
      </c>
    </row>
    <row r="10" spans="1:20" s="65" customFormat="1" ht="13" x14ac:dyDescent="0.15">
      <c r="A10" s="64">
        <v>3420</v>
      </c>
      <c r="B10" s="65" t="s">
        <v>36</v>
      </c>
      <c r="C10" s="65" t="s">
        <v>37</v>
      </c>
      <c r="D10" s="65" t="s">
        <v>38</v>
      </c>
      <c r="E10" s="65" t="s">
        <v>39</v>
      </c>
      <c r="F10" s="65" t="s">
        <v>72</v>
      </c>
      <c r="G10" s="64">
        <v>7</v>
      </c>
      <c r="H10" s="65" t="s">
        <v>17</v>
      </c>
      <c r="R10" s="65" t="s">
        <v>73</v>
      </c>
      <c r="S10" s="65" t="s">
        <v>74</v>
      </c>
      <c r="T10" s="65" t="s">
        <v>75</v>
      </c>
    </row>
    <row r="11" spans="1:20" s="65" customFormat="1" ht="13" x14ac:dyDescent="0.15">
      <c r="A11" s="64">
        <v>3419</v>
      </c>
      <c r="B11" s="65" t="s">
        <v>36</v>
      </c>
      <c r="C11" s="65" t="s">
        <v>37</v>
      </c>
      <c r="D11" s="65" t="s">
        <v>38</v>
      </c>
      <c r="E11" s="65" t="s">
        <v>45</v>
      </c>
      <c r="F11" s="65" t="s">
        <v>76</v>
      </c>
      <c r="G11" s="64">
        <v>16</v>
      </c>
      <c r="H11" s="65" t="s">
        <v>9</v>
      </c>
      <c r="J11" s="65" t="s">
        <v>41</v>
      </c>
      <c r="K11" s="65" t="s">
        <v>69</v>
      </c>
      <c r="S11" s="65" t="s">
        <v>77</v>
      </c>
      <c r="T11" s="65" t="s">
        <v>78</v>
      </c>
    </row>
    <row r="12" spans="1:20" s="65" customFormat="1" ht="13" x14ac:dyDescent="0.15">
      <c r="A12" s="64">
        <v>3418</v>
      </c>
      <c r="B12" s="65" t="s">
        <v>36</v>
      </c>
      <c r="C12" s="65" t="s">
        <v>37</v>
      </c>
      <c r="D12" s="65" t="s">
        <v>38</v>
      </c>
      <c r="E12" s="65" t="s">
        <v>39</v>
      </c>
      <c r="F12" s="65" t="s">
        <v>79</v>
      </c>
      <c r="G12" s="64">
        <v>14</v>
      </c>
      <c r="H12" s="65" t="s">
        <v>11</v>
      </c>
      <c r="L12" s="65" t="s">
        <v>80</v>
      </c>
      <c r="M12" s="65" t="s">
        <v>81</v>
      </c>
      <c r="S12" s="65" t="s">
        <v>82</v>
      </c>
      <c r="T12" s="65" t="s">
        <v>83</v>
      </c>
    </row>
    <row r="13" spans="1:20" s="65" customFormat="1" ht="13" x14ac:dyDescent="0.15">
      <c r="A13" s="64">
        <v>3417</v>
      </c>
      <c r="B13" s="65" t="s">
        <v>36</v>
      </c>
      <c r="C13" s="65" t="s">
        <v>37</v>
      </c>
      <c r="D13" s="65" t="s">
        <v>38</v>
      </c>
      <c r="E13" s="65" t="s">
        <v>45</v>
      </c>
      <c r="F13" s="65" t="s">
        <v>84</v>
      </c>
      <c r="G13" s="64">
        <v>15</v>
      </c>
      <c r="H13" s="65" t="s">
        <v>15</v>
      </c>
      <c r="P13" s="65" t="s">
        <v>85</v>
      </c>
      <c r="S13" s="65" t="s">
        <v>86</v>
      </c>
      <c r="T13" s="65" t="s">
        <v>87</v>
      </c>
    </row>
    <row r="14" spans="1:20" s="65" customFormat="1" ht="13" x14ac:dyDescent="0.15">
      <c r="A14" s="64">
        <v>3416</v>
      </c>
      <c r="B14" s="65" t="s">
        <v>36</v>
      </c>
      <c r="C14" s="65" t="s">
        <v>37</v>
      </c>
      <c r="D14" s="65" t="s">
        <v>38</v>
      </c>
      <c r="E14" s="65" t="s">
        <v>45</v>
      </c>
      <c r="F14" s="65" t="s">
        <v>84</v>
      </c>
      <c r="G14" s="64">
        <v>15</v>
      </c>
      <c r="H14" s="65" t="s">
        <v>11</v>
      </c>
      <c r="L14" s="65" t="s">
        <v>80</v>
      </c>
      <c r="M14" s="65" t="s">
        <v>88</v>
      </c>
      <c r="S14" s="65" t="s">
        <v>89</v>
      </c>
      <c r="T14" s="65" t="s">
        <v>90</v>
      </c>
    </row>
    <row r="15" spans="1:20" s="65" customFormat="1" ht="13" x14ac:dyDescent="0.15">
      <c r="A15" s="64">
        <v>3415</v>
      </c>
      <c r="B15" s="65" t="s">
        <v>36</v>
      </c>
      <c r="C15" s="65" t="s">
        <v>37</v>
      </c>
      <c r="D15" s="65" t="s">
        <v>38</v>
      </c>
      <c r="E15" s="65" t="s">
        <v>39</v>
      </c>
      <c r="F15" s="65" t="s">
        <v>91</v>
      </c>
      <c r="G15" s="64">
        <v>4</v>
      </c>
      <c r="H15" s="65" t="s">
        <v>13</v>
      </c>
      <c r="N15" s="65" t="s">
        <v>51</v>
      </c>
      <c r="S15" s="65" t="s">
        <v>52</v>
      </c>
      <c r="T15" s="65" t="s">
        <v>92</v>
      </c>
    </row>
    <row r="16" spans="1:20" s="65" customFormat="1" ht="13" x14ac:dyDescent="0.15">
      <c r="A16" s="64">
        <v>3414</v>
      </c>
      <c r="B16" s="65" t="s">
        <v>36</v>
      </c>
      <c r="C16" s="65" t="s">
        <v>37</v>
      </c>
      <c r="D16" s="65" t="s">
        <v>38</v>
      </c>
      <c r="E16" s="65" t="s">
        <v>39</v>
      </c>
      <c r="F16" s="65" t="s">
        <v>93</v>
      </c>
      <c r="G16" s="64">
        <v>16</v>
      </c>
      <c r="H16" s="65" t="s">
        <v>13</v>
      </c>
      <c r="N16" s="65" t="s">
        <v>51</v>
      </c>
      <c r="S16" s="65" t="s">
        <v>52</v>
      </c>
      <c r="T16" s="65" t="s">
        <v>92</v>
      </c>
    </row>
    <row r="17" spans="1:20" s="65" customFormat="1" ht="13" x14ac:dyDescent="0.15">
      <c r="A17" s="64">
        <v>3413</v>
      </c>
      <c r="B17" s="65" t="s">
        <v>36</v>
      </c>
      <c r="C17" s="65" t="s">
        <v>37</v>
      </c>
      <c r="D17" s="65" t="s">
        <v>94</v>
      </c>
      <c r="E17" s="65" t="s">
        <v>39</v>
      </c>
      <c r="F17" s="65" t="s">
        <v>95</v>
      </c>
      <c r="G17" s="64">
        <v>7</v>
      </c>
      <c r="H17" s="65" t="s">
        <v>9</v>
      </c>
      <c r="J17" s="65" t="s">
        <v>41</v>
      </c>
      <c r="K17" s="65" t="s">
        <v>69</v>
      </c>
      <c r="S17" s="65" t="s">
        <v>96</v>
      </c>
      <c r="T17" s="65" t="s">
        <v>97</v>
      </c>
    </row>
    <row r="18" spans="1:20" s="65" customFormat="1" ht="13" x14ac:dyDescent="0.15">
      <c r="A18" s="64">
        <v>3412</v>
      </c>
      <c r="B18" s="65" t="s">
        <v>36</v>
      </c>
      <c r="C18" s="65" t="s">
        <v>37</v>
      </c>
      <c r="D18" s="65" t="s">
        <v>94</v>
      </c>
      <c r="E18" s="65" t="s">
        <v>39</v>
      </c>
      <c r="F18" s="65" t="s">
        <v>98</v>
      </c>
      <c r="G18" s="64">
        <v>0</v>
      </c>
      <c r="H18" s="65" t="s">
        <v>9</v>
      </c>
      <c r="J18" s="65" t="s">
        <v>41</v>
      </c>
      <c r="K18" s="65" t="s">
        <v>69</v>
      </c>
      <c r="S18" s="65" t="s">
        <v>96</v>
      </c>
      <c r="T18" s="65" t="s">
        <v>99</v>
      </c>
    </row>
    <row r="19" spans="1:20" s="65" customFormat="1" ht="13" x14ac:dyDescent="0.15">
      <c r="A19" s="64">
        <v>3411</v>
      </c>
      <c r="B19" s="65" t="s">
        <v>36</v>
      </c>
      <c r="C19" s="65" t="s">
        <v>37</v>
      </c>
      <c r="D19" s="65" t="s">
        <v>38</v>
      </c>
      <c r="E19" s="65" t="s">
        <v>45</v>
      </c>
      <c r="F19" s="65" t="s">
        <v>100</v>
      </c>
      <c r="G19" s="64">
        <v>10</v>
      </c>
      <c r="H19" s="65" t="s">
        <v>13</v>
      </c>
      <c r="N19" s="65" t="s">
        <v>51</v>
      </c>
      <c r="S19" s="65" t="s">
        <v>52</v>
      </c>
      <c r="T19" s="65" t="s">
        <v>101</v>
      </c>
    </row>
    <row r="20" spans="1:20" s="65" customFormat="1" ht="13" x14ac:dyDescent="0.15">
      <c r="A20" s="64">
        <v>3410</v>
      </c>
      <c r="B20" s="65" t="s">
        <v>36</v>
      </c>
      <c r="C20" s="65" t="s">
        <v>37</v>
      </c>
      <c r="D20" s="65" t="s">
        <v>94</v>
      </c>
      <c r="E20" s="65" t="s">
        <v>39</v>
      </c>
      <c r="F20" s="65" t="s">
        <v>102</v>
      </c>
      <c r="G20" s="64">
        <v>18</v>
      </c>
      <c r="H20" s="65" t="s">
        <v>9</v>
      </c>
      <c r="J20" s="65" t="s">
        <v>41</v>
      </c>
      <c r="K20" s="65" t="s">
        <v>42</v>
      </c>
      <c r="S20" s="65" t="s">
        <v>96</v>
      </c>
      <c r="T20" s="65" t="s">
        <v>103</v>
      </c>
    </row>
    <row r="21" spans="1:20" s="65" customFormat="1" ht="13" x14ac:dyDescent="0.15">
      <c r="A21" s="64">
        <v>3409</v>
      </c>
      <c r="B21" s="65" t="s">
        <v>36</v>
      </c>
      <c r="C21" s="65" t="s">
        <v>37</v>
      </c>
      <c r="D21" s="65" t="s">
        <v>94</v>
      </c>
      <c r="E21" s="65" t="s">
        <v>39</v>
      </c>
      <c r="F21" s="65" t="s">
        <v>104</v>
      </c>
      <c r="G21" s="64">
        <v>1</v>
      </c>
      <c r="H21" s="65" t="s">
        <v>9</v>
      </c>
      <c r="J21" s="65" t="s">
        <v>41</v>
      </c>
      <c r="K21" s="65" t="s">
        <v>42</v>
      </c>
      <c r="S21" s="65" t="s">
        <v>43</v>
      </c>
      <c r="T21" s="65" t="s">
        <v>105</v>
      </c>
    </row>
    <row r="22" spans="1:20" s="65" customFormat="1" ht="13" x14ac:dyDescent="0.15">
      <c r="A22" s="64">
        <v>3408</v>
      </c>
      <c r="B22" s="65" t="s">
        <v>36</v>
      </c>
      <c r="C22" s="65" t="s">
        <v>37</v>
      </c>
      <c r="D22" s="65" t="s">
        <v>94</v>
      </c>
      <c r="E22" s="65" t="s">
        <v>39</v>
      </c>
      <c r="F22" s="65" t="s">
        <v>104</v>
      </c>
      <c r="G22" s="64">
        <v>1</v>
      </c>
      <c r="H22" s="65" t="s">
        <v>9</v>
      </c>
      <c r="J22" s="65" t="s">
        <v>41</v>
      </c>
      <c r="K22" s="65" t="s">
        <v>106</v>
      </c>
      <c r="S22" s="65" t="s">
        <v>107</v>
      </c>
      <c r="T22" s="65" t="s">
        <v>108</v>
      </c>
    </row>
    <row r="23" spans="1:20" s="65" customFormat="1" ht="13" x14ac:dyDescent="0.15">
      <c r="A23" s="64">
        <v>3407</v>
      </c>
      <c r="B23" s="65" t="s">
        <v>36</v>
      </c>
      <c r="C23" s="65" t="s">
        <v>37</v>
      </c>
      <c r="D23" s="65" t="s">
        <v>38</v>
      </c>
      <c r="E23" s="65" t="s">
        <v>39</v>
      </c>
      <c r="F23" s="65" t="s">
        <v>109</v>
      </c>
      <c r="G23" s="64">
        <v>18</v>
      </c>
      <c r="H23" s="65" t="s">
        <v>11</v>
      </c>
      <c r="L23" s="65" t="s">
        <v>80</v>
      </c>
      <c r="M23" s="65" t="s">
        <v>81</v>
      </c>
      <c r="S23" s="65" t="s">
        <v>82</v>
      </c>
      <c r="T23" s="65" t="s">
        <v>110</v>
      </c>
    </row>
    <row r="24" spans="1:20" s="65" customFormat="1" ht="13" x14ac:dyDescent="0.15">
      <c r="A24" s="64">
        <v>3406</v>
      </c>
      <c r="B24" s="65" t="s">
        <v>36</v>
      </c>
      <c r="C24" s="65" t="s">
        <v>37</v>
      </c>
      <c r="D24" s="65" t="s">
        <v>38</v>
      </c>
      <c r="E24" s="65" t="s">
        <v>39</v>
      </c>
      <c r="F24" s="65" t="s">
        <v>109</v>
      </c>
      <c r="G24" s="64">
        <v>18</v>
      </c>
      <c r="H24" s="65" t="s">
        <v>9</v>
      </c>
      <c r="J24" s="65" t="s">
        <v>41</v>
      </c>
      <c r="K24" s="65" t="s">
        <v>111</v>
      </c>
      <c r="S24" s="65" t="s">
        <v>112</v>
      </c>
      <c r="T24" s="65" t="s">
        <v>113</v>
      </c>
    </row>
    <row r="25" spans="1:20" s="65" customFormat="1" ht="13" x14ac:dyDescent="0.15">
      <c r="A25" s="64">
        <v>3405</v>
      </c>
      <c r="B25" s="65" t="s">
        <v>36</v>
      </c>
      <c r="C25" s="65" t="s">
        <v>37</v>
      </c>
      <c r="D25" s="65" t="s">
        <v>94</v>
      </c>
      <c r="E25" s="65" t="s">
        <v>45</v>
      </c>
      <c r="F25" s="65" t="s">
        <v>114</v>
      </c>
      <c r="G25" s="64">
        <v>15</v>
      </c>
      <c r="H25" s="65" t="s">
        <v>17</v>
      </c>
      <c r="R25" s="65" t="s">
        <v>47</v>
      </c>
      <c r="S25" s="65" t="s">
        <v>115</v>
      </c>
      <c r="T25" s="65" t="s">
        <v>116</v>
      </c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8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36:L36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zoomScale="85" zoomScaleNormal="85" zoomScalePageLayoutView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2021-09-20T07:00:36Z</dcterms:created>
  <dcterms:modified xsi:type="dcterms:W3CDTF">2021-09-20T07:00:37Z</dcterms:modified>
</cp:coreProperties>
</file>