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2"/>
  <workbookPr/>
  <mc:AlternateContent xmlns:mc="http://schemas.openxmlformats.org/markup-compatibility/2006">
    <mc:Choice Requires="x15">
      <x15ac:absPath xmlns:x15ac="http://schemas.microsoft.com/office/spreadsheetml/2010/11/ac" url="/Users/mervyntan/Google Drive/Mervyn's Pediatric Database/Pulmo Fellowship Files/Census/2021 PAPP Census/"/>
    </mc:Choice>
  </mc:AlternateContent>
  <xr:revisionPtr revIDLastSave="0" documentId="13_ncr:1_{3A38D101-8B66-654D-9D67-BD79347C1DE6}" xr6:coauthVersionLast="47" xr6:coauthVersionMax="47" xr10:uidLastSave="{00000000-0000-0000-0000-000000000000}"/>
  <bookViews>
    <workbookView xWindow="3860" yWindow="3860" windowWidth="21600" windowHeight="1138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<sst xmlns="http://schemas.openxmlformats.org/spreadsheetml/2006/main" count="175" uniqueCount="52">
  <si>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</si>
  <si>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</si>
  <si>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</si>
  <si>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</si>
  <si>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</si>
  <si>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</si>
  <si>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</si>
  <si>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</si>
  <si>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</si>
  <si>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</si>
  <si>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</si>
  <si>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</si>
  <si>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</si>
  <si>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</si>
  <si>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</si>
  <si>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</si>
  <si>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</si>
  <si>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</si>
  <si>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</si>
  <si>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</si>
  <si>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</si>
  <si>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</si>
  <si>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</si>
  <si>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</si>
  <si>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</si>
  <si>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</si>
  <si>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</si>
  <si>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</si>
  <si>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</si>
  <si>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</si>
  <si>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</si>
  <si>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</si>
  <si>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</si>
  <si>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</si>
  <si>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</si>
  <si>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</si>
  <si>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11/07/2021</t>
  </si>
  <si>
    <t>ust.registry</t>
  </si>
  <si>
    <t>New</t>
  </si>
  <si>
    <t>Female</t>
  </si>
  <si>
    <t>01/04/2014</t>
  </si>
  <si>
    <t>A. Pleural effusion</t>
  </si>
  <si>
    <t>2. Non- Infectious</t>
  </si>
  <si>
    <t>J91</t>
  </si>
  <si>
    <t>Pleural Effusion Secondary to Malignancy (Wilm's Tumor)</t>
  </si>
  <si>
    <t>Male</t>
  </si>
  <si>
    <t>09/03/2007</t>
  </si>
  <si>
    <t>1. Infectious-parapneumonic, effusion, TB effusion</t>
  </si>
  <si>
    <t>A15.6</t>
  </si>
  <si>
    <t>Pleural Effusion Secondary to Tuberculosis</t>
  </si>
  <si>
    <t>Januray</t>
  </si>
  <si>
    <t>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</si>
</sst>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" fontId="0" fillId="0" borderId="0" xfId="0" applyNumberFormat="1"/>
    <xf numFmtId="0" fontId="0" fillId="0" borderId="0" xfId="0"/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zoomScale="115" zoomScaleNormal="115" workbookViewId="0">
      <selection activeCell="G5" sqref="G5:H5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45" t="s">
        <v>34</v>
      </c>
      <c r="B3" s="45"/>
      <c r="C3" s="45"/>
      <c r="D3" s="45"/>
      <c r="E3" s="45"/>
      <c r="F3" s="45"/>
      <c r="G3" s="45"/>
      <c r="H3" s="45"/>
      <c r="I3" s="45"/>
    </row>
    <row r="4" spans="1:11" ht="20.25" customHeight="1" x14ac:dyDescent="0.15">
      <c r="A4" s="46" t="s">
        <v>35</v>
      </c>
      <c r="B4" s="46"/>
      <c r="C4" s="46"/>
      <c r="D4" s="46"/>
      <c r="E4" s="46"/>
      <c r="F4" s="46"/>
      <c r="G4" s="46"/>
      <c r="H4" s="46"/>
      <c r="I4" s="46"/>
    </row>
    <row r="5" spans="1:11" ht="36" x14ac:dyDescent="0.15">
      <c r="A5" s="42" t="s">
        <v>25</v>
      </c>
      <c r="B5" s="44" t="s">
        <v>50</v>
      </c>
      <c r="C5" s="43" t="s">
        <v>26</v>
      </c>
      <c r="D5" s="51">
        <v>2021</v>
      </c>
      <c r="E5" s="51"/>
      <c r="F5" s="43" t="s">
        <v>27</v>
      </c>
      <c r="G5" s="51" t="s">
        <v>51</v>
      </c>
      <c r="H5" s="51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52" t="s">
        <v>28</v>
      </c>
      <c r="C7" s="53"/>
      <c r="D7" s="52" t="s">
        <v>29</v>
      </c>
      <c r="E7" s="53"/>
      <c r="F7" s="54" t="s">
        <v>30</v>
      </c>
      <c r="G7" s="54"/>
      <c r="H7" s="37"/>
      <c r="I7" s="35"/>
      <c r="J7" s="35"/>
      <c r="K7" s="35"/>
    </row>
    <row r="8" spans="1:11" x14ac:dyDescent="0.15">
      <c r="A8" s="35"/>
      <c r="B8" s="50">
        <f>SUM(D8:G9)</f>
        <v>2</v>
      </c>
      <c r="C8" s="50"/>
      <c r="D8" s="55">
        <f>COUNTIFS('Data Sheet'!$D:$D,"New")</f>
        <v>2</v>
      </c>
      <c r="E8" s="56"/>
      <c r="F8" s="59">
        <f>COUNTIF('Data Sheet'!$D:$D,"Old")</f>
        <v>0</v>
      </c>
      <c r="G8" s="59"/>
      <c r="H8" s="35"/>
      <c r="I8" s="35"/>
      <c r="J8" s="35"/>
      <c r="K8" s="35"/>
    </row>
    <row r="9" spans="1:11" x14ac:dyDescent="0.15">
      <c r="A9" s="35"/>
      <c r="B9" s="50"/>
      <c r="C9" s="50"/>
      <c r="D9" s="57"/>
      <c r="E9" s="58"/>
      <c r="F9" s="59"/>
      <c r="G9" s="59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4" t="s">
        <v>31</v>
      </c>
      <c r="C11" s="54"/>
      <c r="D11" s="54"/>
      <c r="E11" s="54" t="s">
        <v>32</v>
      </c>
      <c r="F11" s="54"/>
      <c r="G11" s="54"/>
      <c r="H11" s="35"/>
      <c r="I11" s="35"/>
      <c r="J11" s="35"/>
      <c r="K11" s="35"/>
    </row>
    <row r="12" spans="1:11" x14ac:dyDescent="0.15">
      <c r="A12" s="35"/>
      <c r="B12" s="50">
        <f>COUNTIF('Data Sheet'!$E:$E,"Male")</f>
        <v>1</v>
      </c>
      <c r="C12" s="50"/>
      <c r="D12" s="50"/>
      <c r="E12" s="50">
        <f>COUNTIF('Data Sheet'!$E:$E,"Female")</f>
        <v>1</v>
      </c>
      <c r="F12" s="50"/>
      <c r="G12" s="50"/>
      <c r="H12" s="35"/>
      <c r="I12" s="35"/>
      <c r="J12" s="35"/>
      <c r="K12" s="35"/>
    </row>
    <row r="13" spans="1:11" x14ac:dyDescent="0.15">
      <c r="A13" s="35"/>
      <c r="B13" s="50"/>
      <c r="C13" s="50"/>
      <c r="D13" s="50"/>
      <c r="E13" s="50"/>
      <c r="F13" s="50"/>
      <c r="G13" s="50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49" t="s">
        <v>33</v>
      </c>
      <c r="C15" s="49"/>
      <c r="D15" s="49"/>
      <c r="E15" s="49"/>
      <c r="F15" s="49"/>
      <c r="G15" s="49"/>
      <c r="H15" s="35"/>
      <c r="I15" s="35"/>
      <c r="J15" s="35"/>
      <c r="K15" s="35"/>
    </row>
    <row r="16" spans="1:11" ht="36.75" customHeight="1" x14ac:dyDescent="0.15">
      <c r="A16" s="35"/>
      <c r="B16" s="48" t="str">
        <f>_xlfn.CONCAT("I. Congenital Malformations of the Respiratory Tract: 
",COUNTIF('Data Sheet'!$H:$H,"I. Congenital Malformations of the Respiratory Tract"))</f>
        <v>I. Congenital Malformations of the Respiratory Tract: 
0</v>
      </c>
      <c r="C16" s="47" t="str">
        <f>_xlfn.CONCAT("New Cases: 
",COUNTIFS('Data Sheet'!$H:$H,"I. Congenital Malformations of the Respiratory Tract",'Data Sheet'!$D:$D,"New"))</f>
        <v>New Cases: 
0</v>
      </c>
      <c r="D16" s="47"/>
      <c r="E16" s="48" t="str">
        <f>_xlfn.CONCAT("VI. Non-infectious Disorders of the Respiratory Tract: 
",COUNTIF('Data Sheet'!$H:$H,"VI. Non-infectious Disorders of the Respiratory Tract"))</f>
        <v>VI. Non-infectious Disorders of the Respiratory Tract: 
0</v>
      </c>
      <c r="F16" s="47" t="str">
        <f>_xlfn.CONCAT("New Cases: 
",COUNTIFS('Data Sheet'!$H:$H,"VI. Non-infectious Disorders of the Respiratory Tract",'Data Sheet'!$D:$D,"New"))</f>
        <v>New Cases: 
0</v>
      </c>
      <c r="G16" s="47"/>
      <c r="H16" s="35"/>
      <c r="I16" s="35"/>
      <c r="J16" s="35"/>
      <c r="K16" s="35"/>
    </row>
    <row r="17" spans="1:11" ht="42.75" customHeight="1" x14ac:dyDescent="0.15">
      <c r="A17" s="35"/>
      <c r="B17" s="48"/>
      <c r="C17" s="47" t="str">
        <f>_xlfn.CONCAT("Old Cases: 
",COUNTIFS('Data Sheet'!$H:$H,"I. Congenital Malformations of the Respiratory Tract",'Data Sheet'!$D:$D,"Old"))</f>
        <v>Old Cases: 
0</v>
      </c>
      <c r="D17" s="47"/>
      <c r="E17" s="48"/>
      <c r="F17" s="47" t="str">
        <f>_xlfn.CONCAT("Old Cases: 
",COUNTIFS('Data Sheet'!$H:$H,"VI. Non-infectious Disorders of the Respiratory Tract",'Data Sheet'!$D:$D,"Old"))</f>
        <v>Old Cases: 
0</v>
      </c>
      <c r="G17" s="47"/>
      <c r="H17" s="35"/>
      <c r="I17" s="35"/>
      <c r="J17" s="35"/>
      <c r="K17" s="35"/>
    </row>
    <row r="18" spans="1:11" ht="42.75" customHeight="1" x14ac:dyDescent="0.15">
      <c r="A18" s="35"/>
      <c r="B18" s="48" t="str">
        <f>_xlfn.CONCAT("II. Respiratory Disorders of the Newborn: 
",COUNTIF('Data Sheet'!$H:$H,"II. Respiratory Disorders of the Newborn"))</f>
        <v>II. Respiratory Disorders of the Newborn: 
0</v>
      </c>
      <c r="C18" s="47" t="str">
        <f>_xlfn.CONCAT("New Cases: 
",COUNTIFS('Data Sheet'!$H:$H,"II. Respiratory Disorders of the Newborn",'Data Sheet'!$D:$D,"New"))</f>
        <v>New Cases: 
0</v>
      </c>
      <c r="D18" s="47"/>
      <c r="E18" s="48" t="str">
        <f>_xlfn.CONCAT("VII. Other Diseases with Prominent Respiratory Component: 
",COUNTIF('Data Sheet'!$H:$H,"VII. Other Diseases with Prominent Respiratory Component"))</f>
        <v>VII. Other Diseases with Prominent Respiratory Component: 
0</v>
      </c>
      <c r="F18" s="47" t="str">
        <f>_xlfn.CONCAT("New Cases: 
",COUNTIFS('Data Sheet'!$H:$H,"VII. Other Diseases with Prominent Respiratory Component",'Data Sheet'!$D:$D,"New"))</f>
        <v>New Cases: 
0</v>
      </c>
      <c r="G18" s="47"/>
      <c r="H18" s="35"/>
      <c r="I18" s="35"/>
      <c r="J18" s="35"/>
      <c r="K18" s="35"/>
    </row>
    <row r="19" spans="1:11" ht="46.5" customHeight="1" x14ac:dyDescent="0.15">
      <c r="A19" s="35"/>
      <c r="B19" s="48"/>
      <c r="C19" s="47" t="str">
        <f>_xlfn.CONCAT("Old Cases: 
",COUNTIFS('Data Sheet'!$H:$H,"II. Respiratory Disorders of the Newborn",'Data Sheet'!$D:$D,"Old"))</f>
        <v>Old Cases: 
0</v>
      </c>
      <c r="D19" s="47"/>
      <c r="E19" s="48"/>
      <c r="F19" s="47" t="str">
        <f>_xlfn.CONCAT("Old Cases: 
",COUNTIFS('Data Sheet'!$H:$H,"VII. Other Diseases with Prominent Respiratory Component",'Data Sheet'!$D:$D,"Old"))</f>
        <v>Old Cases: 
0</v>
      </c>
      <c r="G19" s="47"/>
      <c r="H19" s="35"/>
      <c r="I19" s="35"/>
      <c r="J19" s="35"/>
      <c r="K19" s="40"/>
    </row>
    <row r="20" spans="1:11" ht="48.75" customHeight="1" x14ac:dyDescent="0.15">
      <c r="A20" s="35"/>
      <c r="B20" s="48" t="str">
        <f>_xlfn.CONCAT("III. Bronchopulmonary Dysplasia: 
",COUNTIF('Data Sheet'!$H:$H,"III. Bronchopulmonary Dysplasia"))</f>
        <v>III. Bronchopulmonary Dysplasia: 
0</v>
      </c>
      <c r="C20" s="47" t="e">
        <f>_xlfn.CONCAT("New Cases: 
",COUNTIFS('[1]Data Sheet'!$H:$H,"III. Bronchopulmonary Dysplasia",'[1]Data Sheet'!$D:$D,"New"))</f>
        <v>#VALUE!</v>
      </c>
      <c r="D20" s="47"/>
      <c r="E20" s="48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47" t="str">
        <f>_xlfn.CONCAT("New Cases: 
",COUNTIFS('Data Sheet'!$H:$H,"VIII. Disorders of the Respiratory Tract due to Trauma",'Data Sheet'!$D:$D,"New"))</f>
        <v>New Cases: 
0</v>
      </c>
      <c r="G20" s="47"/>
      <c r="H20" s="35"/>
      <c r="I20" s="35"/>
      <c r="J20" s="35"/>
      <c r="K20" s="41"/>
    </row>
    <row r="21" spans="1:11" ht="40.5" customHeight="1" x14ac:dyDescent="0.15">
      <c r="A21" s="35"/>
      <c r="B21" s="48"/>
      <c r="C21" s="47" t="e">
        <f>_xlfn.CONCAT("Old Cases: 
",COUNTIFS('[1]Data Sheet'!$H:$H,"III. Bronchopulmonary Dysplasia",'[1]Data Sheet'!$D:$D,"Old"))</f>
        <v>#VALUE!</v>
      </c>
      <c r="D21" s="47"/>
      <c r="E21" s="48"/>
      <c r="F21" s="47" t="str">
        <f>_xlfn.CONCAT("Old Cases: 
",COUNTIFS('Data Sheet'!$H:$H,"VIII. Disorders of the Respiratory Tract due to Trauma",'Data Sheet'!$D:$D,"Old"))</f>
        <v>Old Cases: 
0</v>
      </c>
      <c r="G21" s="47"/>
      <c r="H21" s="35"/>
      <c r="I21" s="35"/>
      <c r="J21" s="35"/>
      <c r="K21" s="41"/>
    </row>
    <row r="22" spans="1:11" ht="38.25" customHeight="1" x14ac:dyDescent="0.15">
      <c r="A22" s="35"/>
      <c r="B22" s="48" t="str">
        <f>_xlfn.CONCAT("IV. Infections of the Respiratory Tract: 
",COUNTIF('Data Sheet'!$H:$H,"IV. Infections of the Respiratory Tract"))</f>
        <v>IV. Infections of the Respiratory Tract: 
0</v>
      </c>
      <c r="C22" s="47" t="str">
        <f>_xlfn.CONCAT("New Cases: 
",COUNTIFS('Data Sheet'!$H:$H,"IV. Infections of the Respiratory Tract",'Data Sheet'!$D:$D,"New"))</f>
        <v>New Cases: 
0</v>
      </c>
      <c r="D22" s="47"/>
      <c r="E22" s="48" t="str">
        <f>_xlfn.CONCAT("IX. Airways Disease: 
",COUNTIF('Data Sheet'!$H:$H,"IX. Airways Disease"))</f>
        <v>IX. Airways Disease: 
0</v>
      </c>
      <c r="F22" s="47" t="str">
        <f>_xlfn.CONCAT("New Cases: 
",COUNTIFS('Data Sheet'!$H:$H,"IX. Airways Disease",'Data Sheet'!$D:$D,"New"))</f>
        <v>New Cases: 
0</v>
      </c>
      <c r="G22" s="47"/>
      <c r="H22" s="35"/>
      <c r="I22" s="35"/>
      <c r="J22" s="35"/>
      <c r="K22" s="41"/>
    </row>
    <row r="23" spans="1:11" ht="51" customHeight="1" x14ac:dyDescent="0.15">
      <c r="A23" s="35"/>
      <c r="B23" s="48"/>
      <c r="C23" s="47" t="str">
        <f>_xlfn.CONCAT("Old Cases: 
",COUNTIFS('Data Sheet'!$H:$H,"IV. Infections of the Respiratory Tract",'Data Sheet'!$D:$D,"Old"))</f>
        <v>Old Cases: 
0</v>
      </c>
      <c r="D23" s="47"/>
      <c r="E23" s="48"/>
      <c r="F23" s="47" t="str">
        <f>_xlfn.CONCAT("Old Cases: 
",COUNTIFS('Data Sheet'!$H:$H,"IX. Airways Disease",'Data Sheet'!$D:$D,"Old"))</f>
        <v>Old Cases: 
0</v>
      </c>
      <c r="G23" s="47"/>
      <c r="H23" s="35"/>
      <c r="I23" s="35"/>
      <c r="J23" s="35"/>
      <c r="K23" s="35"/>
    </row>
    <row r="24" spans="1:11" ht="42" customHeight="1" x14ac:dyDescent="0.15">
      <c r="A24" s="35"/>
      <c r="B24" s="48" t="str">
        <f>_xlfn.CONCAT("V. Pleural Diseases: 
",COUNTIF('Data Sheet'!$H:$H,"V. Pleural Diseases"))</f>
        <v>V. Pleural Diseases: 
2</v>
      </c>
      <c r="C24" s="47" t="str">
        <f>_xlfn.CONCAT("New Cases: 
",COUNTIFS('Data Sheet'!$H:$H,"V. Pleural Diseases",'Data Sheet'!$D:$D,"New"))</f>
        <v>New Cases: 
2</v>
      </c>
      <c r="D24" s="47"/>
      <c r="E24" s="48" t="str">
        <f>_xlfn.CONCAT("X. Others Diseases: 
",COUNTIF('Data Sheet'!$H:$H,"X. Others Diseases"))</f>
        <v>X. Others Diseases: 
0</v>
      </c>
      <c r="F24" s="47" t="str">
        <f>_xlfn.CONCAT("New Cases: 
",COUNTIFS('Data Sheet'!$H:$H,"X. Others Diseases",'Data Sheet'!$D:$D,"New"))</f>
        <v>New Cases: 
0</v>
      </c>
      <c r="G24" s="47"/>
      <c r="H24" s="35"/>
      <c r="I24" s="35"/>
      <c r="J24" s="35"/>
      <c r="K24" s="35"/>
    </row>
    <row r="25" spans="1:11" ht="46.5" customHeight="1" x14ac:dyDescent="0.15">
      <c r="A25" s="35"/>
      <c r="B25" s="48"/>
      <c r="C25" s="47" t="str">
        <f>_xlfn.CONCAT("Old Cases: 
",COUNTIFS('Data Sheet'!$H:$H,"V. Pleural Diseases",'Data Sheet'!$D:$D,"Old"))</f>
        <v>Old Cases: 
0</v>
      </c>
      <c r="D25" s="47"/>
      <c r="E25" s="48"/>
      <c r="F25" s="47" t="str">
        <f>_xlfn.CONCAT("Old Cases: 
",COUNTIFS('Data Sheet'!$H:$H,"X. Others Diseases",'Data Sheet'!$D:$D,"Old"))</f>
        <v>Old Cases: 
0</v>
      </c>
      <c r="G25" s="47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Sheet'!$A:P,16,FALSE),"NA")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Sheet'!$A:S,19,FALSE),"NA")</f>
        <v>NA</v>
      </c>
      <c r="I4" s="25" t="str">
        <f>_xlfn.IFNA(VLOOKUP($A4,'Data Sheet'!$A:T,20,FALSE),"NA")</f>
        <v>NA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9" t="str">
        <f>_xlfn.IFNA(VLOOKUP($A4,'Data Sheet'!$A:Q,17,FALSE),"NA")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Sheet'!$A:R,18,FALSE),"NA")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Sheet'!$A:R,18,FALSE),"NA")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workbookViewId="0">
      <selection activeCell="A2" sqref="A2:XFD3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65" customFormat="1" ht="13" x14ac:dyDescent="0.15">
      <c r="A2" s="64">
        <v>5233</v>
      </c>
      <c r="B2" s="65" t="s">
        <v>36</v>
      </c>
      <c r="C2" s="65" t="s">
        <v>37</v>
      </c>
      <c r="D2" s="65" t="s">
        <v>38</v>
      </c>
      <c r="E2" s="65" t="s">
        <v>39</v>
      </c>
      <c r="F2" s="65" t="s">
        <v>40</v>
      </c>
      <c r="G2" s="64">
        <v>7</v>
      </c>
      <c r="H2" s="65" t="s">
        <v>11</v>
      </c>
      <c r="L2" s="65" t="s">
        <v>41</v>
      </c>
      <c r="M2" s="65" t="s">
        <v>42</v>
      </c>
      <c r="S2" s="65" t="s">
        <v>43</v>
      </c>
      <c r="T2" s="65" t="s">
        <v>44</v>
      </c>
    </row>
    <row r="3" spans="1:20" s="65" customFormat="1" ht="13" x14ac:dyDescent="0.15">
      <c r="A3" s="64">
        <v>5232</v>
      </c>
      <c r="B3" s="65" t="s">
        <v>36</v>
      </c>
      <c r="C3" s="65" t="s">
        <v>37</v>
      </c>
      <c r="D3" s="65" t="s">
        <v>38</v>
      </c>
      <c r="E3" s="65" t="s">
        <v>45</v>
      </c>
      <c r="F3" s="65" t="s">
        <v>46</v>
      </c>
      <c r="G3" s="64">
        <v>14</v>
      </c>
      <c r="H3" s="65" t="s">
        <v>11</v>
      </c>
      <c r="L3" s="65" t="s">
        <v>41</v>
      </c>
      <c r="M3" s="65" t="s">
        <v>47</v>
      </c>
      <c r="S3" s="65" t="s">
        <v>48</v>
      </c>
      <c r="T3" s="65" t="s">
        <v>49</v>
      </c>
    </row>
    <row r="4" spans="1:20" ht="15.75" customHeight="1" x14ac:dyDescent="0.2">
      <c r="A4" s="3"/>
      <c r="B4" s="4"/>
      <c r="C4" s="4"/>
      <c r="D4" s="4"/>
      <c r="E4" s="4"/>
      <c r="F4" s="7"/>
      <c r="G4" s="3"/>
      <c r="H4" s="4"/>
      <c r="I4" s="5"/>
      <c r="J4" s="4"/>
      <c r="K4" s="4"/>
      <c r="L4" s="5"/>
      <c r="M4" s="5"/>
      <c r="N4" s="5"/>
      <c r="O4" s="5"/>
      <c r="P4" s="5"/>
      <c r="Q4" s="5"/>
      <c r="R4" s="5"/>
      <c r="S4" s="4"/>
      <c r="T4" s="4"/>
    </row>
    <row r="5" spans="1:20" ht="15.75" customHeight="1" x14ac:dyDescent="0.2">
      <c r="A5" s="3"/>
      <c r="B5" s="4"/>
      <c r="C5" s="4"/>
      <c r="D5" s="4"/>
      <c r="E5" s="4"/>
      <c r="F5" s="4"/>
      <c r="G5" s="3"/>
      <c r="H5" s="4"/>
      <c r="I5" s="5"/>
      <c r="J5" s="4"/>
      <c r="K5" s="4"/>
      <c r="L5" s="5"/>
      <c r="M5" s="5"/>
      <c r="N5" s="5"/>
      <c r="O5" s="5"/>
      <c r="P5" s="5"/>
      <c r="Q5" s="5"/>
      <c r="R5" s="5"/>
      <c r="S5" s="4"/>
      <c r="T5" s="4"/>
    </row>
    <row r="6" spans="1:20" ht="15.75" customHeight="1" x14ac:dyDescent="0.2">
      <c r="A6" s="3"/>
      <c r="B6" s="4"/>
      <c r="C6" s="4"/>
      <c r="D6" s="4"/>
      <c r="E6" s="4"/>
      <c r="F6" s="7"/>
      <c r="G6" s="3"/>
      <c r="H6" s="4"/>
      <c r="I6" s="5"/>
      <c r="J6" s="4"/>
      <c r="K6" s="4"/>
      <c r="L6" s="5"/>
      <c r="M6" s="5"/>
      <c r="N6" s="5"/>
      <c r="O6" s="5"/>
      <c r="P6" s="5"/>
      <c r="Q6" s="5"/>
      <c r="R6" s="5"/>
      <c r="S6" s="4"/>
      <c r="T6" s="4"/>
    </row>
    <row r="7" spans="1:20" ht="15.75" customHeight="1" x14ac:dyDescent="0.2">
      <c r="A7" s="3"/>
      <c r="B7" s="4"/>
      <c r="C7" s="4"/>
      <c r="D7" s="4"/>
      <c r="E7" s="4"/>
      <c r="F7" s="4"/>
      <c r="G7" s="3"/>
      <c r="H7" s="4"/>
      <c r="I7" s="5"/>
      <c r="J7" s="5"/>
      <c r="K7" s="5"/>
      <c r="L7" s="5"/>
      <c r="M7" s="5"/>
      <c r="N7" s="5"/>
      <c r="O7" s="5"/>
      <c r="P7" s="5"/>
      <c r="Q7" s="60"/>
      <c r="R7" s="61"/>
      <c r="S7" s="4"/>
      <c r="T7" s="4"/>
    </row>
    <row r="8" spans="1:20" ht="15.75" customHeight="1" x14ac:dyDescent="0.2">
      <c r="A8" s="3"/>
      <c r="B8" s="4"/>
      <c r="C8" s="4"/>
      <c r="D8" s="4"/>
      <c r="E8" s="4"/>
      <c r="F8" s="4"/>
      <c r="G8" s="3"/>
      <c r="H8" s="4"/>
      <c r="I8" s="6"/>
      <c r="J8" s="4"/>
      <c r="K8" s="4"/>
      <c r="L8" s="5"/>
      <c r="M8" s="5"/>
      <c r="N8" s="5"/>
      <c r="O8" s="5"/>
      <c r="P8" s="5"/>
      <c r="Q8" s="5"/>
      <c r="R8" s="5"/>
      <c r="S8" s="4"/>
      <c r="T8" s="4"/>
    </row>
    <row r="9" spans="1:20" ht="15.75" customHeight="1" x14ac:dyDescent="0.2">
      <c r="A9" s="3"/>
      <c r="B9" s="4"/>
      <c r="C9" s="4"/>
      <c r="D9" s="4"/>
      <c r="E9" s="4"/>
      <c r="F9" s="4"/>
      <c r="G9" s="3"/>
      <c r="H9" s="4"/>
      <c r="I9" s="6"/>
      <c r="J9" s="4"/>
      <c r="K9" s="4"/>
      <c r="L9" s="5"/>
      <c r="M9" s="5"/>
      <c r="N9" s="5"/>
      <c r="O9" s="5"/>
      <c r="P9" s="5"/>
      <c r="Q9" s="5"/>
      <c r="R9" s="5"/>
      <c r="S9" s="4"/>
      <c r="T9" s="4"/>
    </row>
    <row r="10" spans="1:20" ht="15.75" customHeight="1" x14ac:dyDescent="0.2">
      <c r="A10" s="3"/>
      <c r="B10" s="4"/>
      <c r="C10" s="4"/>
      <c r="D10" s="4"/>
      <c r="E10" s="4"/>
      <c r="F10" s="4"/>
      <c r="G10" s="3"/>
      <c r="H10" s="4"/>
      <c r="I10" s="6"/>
      <c r="J10" s="4"/>
      <c r="K10" s="4"/>
      <c r="L10" s="5"/>
      <c r="M10" s="5"/>
      <c r="N10" s="5"/>
      <c r="O10" s="5"/>
      <c r="P10" s="5"/>
      <c r="Q10" s="5"/>
      <c r="R10" s="5"/>
      <c r="S10" s="4"/>
      <c r="T10" s="4"/>
    </row>
    <row r="11" spans="1:20" ht="15.75" customHeight="1" x14ac:dyDescent="0.2">
      <c r="A11" s="3"/>
      <c r="B11" s="4"/>
      <c r="C11" s="4"/>
      <c r="D11" s="4"/>
      <c r="E11" s="4"/>
      <c r="F11" s="4"/>
      <c r="G11" s="3"/>
      <c r="H11" s="4"/>
      <c r="I11" s="5"/>
      <c r="J11" s="4"/>
      <c r="K11" s="4"/>
      <c r="L11" s="5"/>
      <c r="M11" s="5"/>
      <c r="N11" s="5"/>
      <c r="O11" s="5"/>
      <c r="P11" s="5"/>
      <c r="Q11" s="6"/>
      <c r="R11" s="6"/>
      <c r="S11" s="4"/>
      <c r="T11" s="4"/>
    </row>
    <row r="12" spans="1:20" ht="15.75" customHeight="1" x14ac:dyDescent="0.2">
      <c r="A12" s="3"/>
      <c r="B12" s="4"/>
      <c r="C12" s="4"/>
      <c r="D12" s="4"/>
      <c r="E12" s="4"/>
      <c r="F12" s="4"/>
      <c r="G12" s="3"/>
      <c r="H12" s="4"/>
      <c r="I12" s="5"/>
      <c r="J12" s="4"/>
      <c r="K12" s="4"/>
      <c r="L12" s="5"/>
      <c r="M12" s="5"/>
      <c r="N12" s="5"/>
      <c r="O12" s="5"/>
      <c r="P12" s="5"/>
      <c r="Q12" s="6"/>
      <c r="R12" s="6"/>
      <c r="S12" s="4"/>
      <c r="T12" s="4"/>
    </row>
    <row r="13" spans="1:20" ht="15.75" customHeight="1" x14ac:dyDescent="0.2">
      <c r="A13" s="3"/>
      <c r="B13" s="4"/>
      <c r="C13" s="4"/>
      <c r="D13" s="4"/>
      <c r="E13" s="4"/>
      <c r="F13" s="4"/>
      <c r="G13" s="3"/>
      <c r="H13" s="4"/>
      <c r="I13" s="5"/>
      <c r="J13" s="4"/>
      <c r="K13" s="4"/>
      <c r="L13" s="5"/>
      <c r="M13" s="5"/>
      <c r="N13" s="5"/>
      <c r="O13" s="5"/>
      <c r="P13" s="6"/>
      <c r="Q13" s="6"/>
      <c r="R13" s="5"/>
      <c r="S13" s="4"/>
      <c r="T13" s="4"/>
    </row>
    <row r="14" spans="1:20" ht="15.75" customHeight="1" x14ac:dyDescent="0.2">
      <c r="A14" s="3"/>
      <c r="B14" s="4"/>
      <c r="C14" s="4"/>
      <c r="D14" s="4"/>
      <c r="E14" s="4"/>
      <c r="F14" s="9"/>
      <c r="G14" s="3"/>
      <c r="H14" s="4"/>
      <c r="I14" s="5"/>
      <c r="J14" s="5"/>
      <c r="K14" s="5"/>
      <c r="L14" s="5"/>
      <c r="M14" s="5"/>
      <c r="N14" s="5"/>
      <c r="O14" s="5"/>
      <c r="P14" s="6"/>
      <c r="Q14" s="6"/>
      <c r="R14" s="4"/>
      <c r="S14" s="4"/>
      <c r="T14" s="4"/>
    </row>
    <row r="15" spans="1:20" ht="15.75" customHeight="1" x14ac:dyDescent="0.2">
      <c r="A15" s="3"/>
      <c r="B15" s="4"/>
      <c r="C15" s="4"/>
      <c r="D15" s="4"/>
      <c r="E15" s="4"/>
      <c r="F15" s="4"/>
      <c r="G15" s="3"/>
      <c r="H15" s="4"/>
      <c r="I15" s="5"/>
      <c r="J15" s="5"/>
      <c r="K15" s="5"/>
      <c r="L15" s="5"/>
      <c r="M15" s="5"/>
      <c r="N15" s="5"/>
      <c r="O15" s="5"/>
      <c r="P15" s="6"/>
      <c r="Q15" s="6"/>
      <c r="R15" s="4"/>
      <c r="S15" s="4"/>
      <c r="T15" s="4"/>
    </row>
    <row r="16" spans="1:20" ht="15.75" customHeight="1" x14ac:dyDescent="0.2">
      <c r="A16" s="3"/>
      <c r="B16" s="4"/>
      <c r="C16" s="4"/>
      <c r="D16" s="4"/>
      <c r="E16" s="4"/>
      <c r="F16" s="7"/>
      <c r="G16" s="3"/>
      <c r="H16" s="4"/>
      <c r="I16" s="4"/>
      <c r="J16" s="5"/>
      <c r="K16" s="5"/>
      <c r="L16" s="5"/>
      <c r="M16" s="5"/>
      <c r="N16" s="5"/>
      <c r="O16" s="5"/>
      <c r="P16" s="6"/>
      <c r="Q16" s="6"/>
      <c r="R16" s="5"/>
      <c r="S16" s="4"/>
      <c r="T16" s="4"/>
    </row>
    <row r="17" spans="1:20" ht="15.75" customHeight="1" x14ac:dyDescent="0.2">
      <c r="A17" s="3"/>
      <c r="B17" s="4"/>
      <c r="C17" s="4"/>
      <c r="D17" s="4"/>
      <c r="E17" s="4"/>
      <c r="F17" s="7"/>
      <c r="G17" s="3"/>
      <c r="H17" s="4"/>
      <c r="I17" s="5"/>
      <c r="J17" s="4"/>
      <c r="K17" s="4"/>
      <c r="L17" s="5"/>
      <c r="M17" s="5"/>
      <c r="N17" s="5"/>
      <c r="O17" s="5"/>
      <c r="P17" s="6"/>
      <c r="Q17" s="6"/>
      <c r="R17" s="5"/>
      <c r="S17" s="4"/>
      <c r="T17" s="4"/>
    </row>
    <row r="18" spans="1:20" ht="15.75" customHeight="1" x14ac:dyDescent="0.2">
      <c r="A18" s="3"/>
      <c r="B18" s="4"/>
      <c r="C18" s="4"/>
      <c r="D18" s="4"/>
      <c r="E18" s="4"/>
      <c r="F18" s="7"/>
      <c r="G18" s="3"/>
      <c r="H18" s="4"/>
      <c r="I18" s="5"/>
      <c r="J18" s="4"/>
      <c r="K18" s="60"/>
      <c r="L18" s="61"/>
      <c r="M18" s="5"/>
      <c r="N18" s="5"/>
      <c r="O18" s="5"/>
      <c r="P18" s="6"/>
      <c r="Q18" s="6"/>
      <c r="R18" s="5"/>
      <c r="S18" s="4"/>
      <c r="T18" s="4"/>
    </row>
    <row r="19" spans="1:20" ht="15.75" customHeight="1" x14ac:dyDescent="0.2">
      <c r="A19" s="3"/>
      <c r="B19" s="4"/>
      <c r="C19" s="4"/>
      <c r="D19" s="4"/>
      <c r="E19" s="4"/>
      <c r="F19" s="4"/>
      <c r="G19" s="3"/>
      <c r="H19" s="4"/>
      <c r="I19" s="5"/>
      <c r="J19" s="4"/>
      <c r="K19" s="4"/>
      <c r="L19" s="5"/>
      <c r="M19" s="5"/>
      <c r="N19" s="5"/>
      <c r="O19" s="5"/>
      <c r="P19" s="6"/>
      <c r="Q19" s="6"/>
      <c r="R19" s="5"/>
      <c r="S19" s="4"/>
      <c r="T19" s="4"/>
    </row>
    <row r="20" spans="1:20" ht="15.75" customHeight="1" x14ac:dyDescent="0.2">
      <c r="A20" s="3"/>
      <c r="B20" s="4"/>
      <c r="C20" s="4"/>
      <c r="D20" s="4"/>
      <c r="E20" s="4"/>
      <c r="F20" s="7"/>
      <c r="G20" s="3"/>
      <c r="H20" s="4"/>
      <c r="I20" s="5"/>
      <c r="J20" s="4"/>
      <c r="K20" s="4"/>
      <c r="L20" s="5"/>
      <c r="M20" s="5"/>
      <c r="N20" s="5"/>
      <c r="O20" s="5"/>
      <c r="P20" s="6"/>
      <c r="Q20" s="6"/>
      <c r="R20" s="5"/>
      <c r="S20" s="4"/>
      <c r="T20" s="4"/>
    </row>
    <row r="21" spans="1:20" ht="15.75" customHeight="1" x14ac:dyDescent="0.2">
      <c r="A21" s="3"/>
      <c r="B21" s="4"/>
      <c r="C21" s="4"/>
      <c r="D21" s="4"/>
      <c r="E21" s="4"/>
      <c r="F21" s="7"/>
      <c r="G21" s="3"/>
      <c r="H21" s="4"/>
      <c r="I21" s="5"/>
      <c r="J21" s="5"/>
      <c r="K21" s="5"/>
      <c r="L21" s="5"/>
      <c r="M21" s="5"/>
      <c r="N21" s="5"/>
      <c r="O21" s="5"/>
      <c r="P21" s="6"/>
      <c r="Q21" s="6"/>
      <c r="R21" s="4"/>
      <c r="S21" s="4"/>
      <c r="T21" s="4"/>
    </row>
    <row r="22" spans="1:20" ht="15.75" customHeight="1" x14ac:dyDescent="0.2">
      <c r="A22" s="3"/>
      <c r="B22" s="4"/>
      <c r="C22" s="4"/>
      <c r="D22" s="4"/>
      <c r="E22" s="4"/>
      <c r="F22" s="4"/>
      <c r="G22" s="3"/>
      <c r="H22" s="4"/>
      <c r="I22" s="5"/>
      <c r="J22" s="4"/>
      <c r="K22" s="4"/>
      <c r="L22" s="5"/>
      <c r="M22" s="5"/>
      <c r="N22" s="5"/>
      <c r="O22" s="5"/>
      <c r="P22" s="6"/>
      <c r="Q22" s="6"/>
      <c r="R22" s="5"/>
      <c r="S22" s="4"/>
      <c r="T22" s="4"/>
    </row>
    <row r="23" spans="1:20" ht="15.75" customHeight="1" x14ac:dyDescent="0.2">
      <c r="A23" s="3"/>
      <c r="B23" s="4"/>
      <c r="C23" s="4"/>
      <c r="D23" s="4"/>
      <c r="E23" s="4"/>
      <c r="F23" s="7"/>
      <c r="G23" s="3"/>
      <c r="H23" s="4"/>
      <c r="I23" s="5"/>
      <c r="J23" s="4"/>
      <c r="K23" s="60"/>
      <c r="L23" s="61"/>
      <c r="M23" s="5"/>
      <c r="N23" s="5"/>
      <c r="O23" s="5"/>
      <c r="P23" s="6"/>
      <c r="Q23" s="6"/>
      <c r="R23" s="5"/>
      <c r="S23" s="4"/>
      <c r="T23" s="4"/>
    </row>
    <row r="24" spans="1:20" ht="15.75" customHeight="1" x14ac:dyDescent="0.2">
      <c r="A24" s="3"/>
      <c r="B24" s="4"/>
      <c r="C24" s="4"/>
      <c r="D24" s="4"/>
      <c r="E24" s="4"/>
      <c r="F24" s="7"/>
      <c r="G24" s="3"/>
      <c r="H24" s="4"/>
      <c r="I24" s="5"/>
      <c r="J24" s="5"/>
      <c r="K24" s="5"/>
      <c r="L24" s="4"/>
      <c r="M24" s="4"/>
      <c r="N24" s="5"/>
      <c r="O24" s="5"/>
      <c r="P24" s="6"/>
      <c r="Q24" s="6"/>
      <c r="R24" s="5"/>
      <c r="S24" s="4"/>
      <c r="T24" s="4"/>
    </row>
    <row r="25" spans="1:20" ht="15.75" customHeight="1" x14ac:dyDescent="0.2">
      <c r="A25" s="3"/>
      <c r="B25" s="4"/>
      <c r="C25" s="4"/>
      <c r="D25" s="4"/>
      <c r="E25" s="4"/>
      <c r="F25" s="4"/>
      <c r="G25" s="3"/>
      <c r="H25" s="4"/>
      <c r="I25" s="5"/>
      <c r="J25" s="4"/>
      <c r="K25" s="4"/>
      <c r="L25" s="5"/>
      <c r="M25" s="5"/>
      <c r="N25" s="5"/>
      <c r="O25" s="5"/>
      <c r="P25" s="6"/>
      <c r="Q25" s="6"/>
      <c r="R25" s="5"/>
      <c r="S25" s="4"/>
      <c r="T25" s="4"/>
    </row>
    <row r="26" spans="1:20" ht="15.75" customHeight="1" x14ac:dyDescent="0.2">
      <c r="A26" s="3"/>
      <c r="B26" s="4"/>
      <c r="C26" s="4"/>
      <c r="D26" s="4"/>
      <c r="E26" s="4"/>
      <c r="F26" s="4"/>
      <c r="G26" s="3"/>
      <c r="H26" s="4"/>
      <c r="I26" s="5"/>
      <c r="J26" s="4"/>
      <c r="K26" s="4"/>
      <c r="L26" s="5"/>
      <c r="M26" s="5"/>
      <c r="N26" s="5"/>
      <c r="O26" s="5"/>
      <c r="P26" s="6"/>
      <c r="Q26" s="6"/>
      <c r="R26" s="5"/>
      <c r="S26" s="4"/>
      <c r="T26" s="4"/>
    </row>
    <row r="27" spans="1:20" ht="15.75" customHeight="1" x14ac:dyDescent="0.2">
      <c r="A27" s="3"/>
      <c r="B27" s="4"/>
      <c r="C27" s="4"/>
      <c r="D27" s="4"/>
      <c r="E27" s="4"/>
      <c r="F27" s="7"/>
      <c r="G27" s="3"/>
      <c r="H27" s="4"/>
      <c r="I27" s="5"/>
      <c r="J27" s="4"/>
      <c r="K27" s="4"/>
      <c r="L27" s="5"/>
      <c r="M27" s="5"/>
      <c r="N27" s="5"/>
      <c r="O27" s="5"/>
      <c r="P27" s="6"/>
      <c r="Q27" s="6"/>
      <c r="R27" s="6"/>
      <c r="S27" s="4"/>
      <c r="T27" s="4"/>
    </row>
    <row r="28" spans="1:20" ht="15.75" customHeight="1" x14ac:dyDescent="0.2">
      <c r="A28" s="3"/>
      <c r="B28" s="4"/>
      <c r="C28" s="4"/>
      <c r="D28" s="4"/>
      <c r="E28" s="4"/>
      <c r="F28" s="4"/>
      <c r="G28" s="3"/>
      <c r="H28" s="4"/>
      <c r="I28" s="5"/>
      <c r="J28" s="4"/>
      <c r="K28" s="4"/>
      <c r="L28" s="5"/>
      <c r="M28" s="5"/>
      <c r="N28" s="5"/>
      <c r="O28" s="5"/>
      <c r="P28" s="6"/>
      <c r="Q28" s="6"/>
      <c r="R28" s="6"/>
      <c r="S28" s="4"/>
      <c r="T28" s="4"/>
    </row>
    <row r="29" spans="1:20" ht="15.75" customHeight="1" x14ac:dyDescent="0.2">
      <c r="A29" s="3"/>
      <c r="B29" s="4"/>
      <c r="C29" s="4"/>
      <c r="D29" s="4"/>
      <c r="E29" s="4"/>
      <c r="F29" s="4"/>
      <c r="G29" s="3"/>
      <c r="H29" s="4"/>
      <c r="I29" s="5"/>
      <c r="J29" s="4"/>
      <c r="K29" s="4"/>
      <c r="L29" s="5"/>
      <c r="M29" s="5"/>
      <c r="N29" s="5"/>
      <c r="O29" s="5"/>
      <c r="P29" s="6"/>
      <c r="Q29" s="6"/>
      <c r="R29" s="6"/>
      <c r="S29" s="4"/>
      <c r="T29" s="4"/>
    </row>
    <row r="30" spans="1:20" ht="15.75" customHeight="1" x14ac:dyDescent="0.2">
      <c r="A30" s="3"/>
      <c r="B30" s="4"/>
      <c r="C30" s="4"/>
      <c r="D30" s="4"/>
      <c r="E30" s="4"/>
      <c r="F30" s="7"/>
      <c r="G30" s="3"/>
      <c r="H30" s="4"/>
      <c r="I30" s="5"/>
      <c r="J30" s="4"/>
      <c r="K30" s="4"/>
      <c r="L30" s="5"/>
      <c r="M30" s="5"/>
      <c r="N30" s="6"/>
      <c r="O30" s="6"/>
      <c r="P30" s="6"/>
      <c r="Q30" s="5"/>
      <c r="R30" s="5"/>
      <c r="S30" s="4"/>
      <c r="T30" s="4"/>
    </row>
    <row r="31" spans="1:20" ht="15.75" customHeight="1" x14ac:dyDescent="0.2">
      <c r="A31" s="3"/>
      <c r="B31" s="4"/>
      <c r="C31" s="4"/>
      <c r="D31" s="4"/>
      <c r="E31" s="4"/>
      <c r="F31" s="4"/>
      <c r="G31" s="3"/>
      <c r="H31" s="4"/>
      <c r="I31" s="5"/>
      <c r="J31" s="5"/>
      <c r="K31" s="5"/>
      <c r="L31" s="4"/>
      <c r="M31" s="4"/>
      <c r="N31" s="6"/>
      <c r="O31" s="6"/>
      <c r="P31" s="6"/>
      <c r="Q31" s="5"/>
      <c r="R31" s="5"/>
      <c r="S31" s="4"/>
      <c r="T31" s="4"/>
    </row>
    <row r="32" spans="1:20" ht="15.75" customHeight="1" x14ac:dyDescent="0.2">
      <c r="A32" s="3"/>
      <c r="B32" s="4"/>
      <c r="C32" s="4"/>
      <c r="D32" s="4"/>
      <c r="E32" s="4"/>
      <c r="F32" s="4"/>
      <c r="G32" s="3"/>
      <c r="H32" s="4"/>
      <c r="I32" s="5"/>
      <c r="J32" s="4"/>
      <c r="K32" s="4"/>
      <c r="L32" s="5"/>
      <c r="M32" s="5"/>
      <c r="N32" s="6"/>
      <c r="O32" s="6"/>
      <c r="P32" s="6"/>
      <c r="Q32" s="5"/>
      <c r="R32" s="5"/>
      <c r="S32" s="4"/>
      <c r="T32" s="4"/>
    </row>
    <row r="33" spans="1:20" ht="15.75" customHeight="1" x14ac:dyDescent="0.2">
      <c r="A33" s="3"/>
      <c r="B33" s="4"/>
      <c r="C33" s="4"/>
      <c r="D33" s="4"/>
      <c r="E33" s="4"/>
      <c r="F33" s="7"/>
      <c r="G33" s="3"/>
      <c r="H33" s="4"/>
      <c r="I33" s="5"/>
      <c r="J33" s="4"/>
      <c r="K33" s="4"/>
      <c r="L33" s="5"/>
      <c r="M33" s="5"/>
      <c r="N33" s="6"/>
      <c r="O33" s="6"/>
      <c r="P33" s="6"/>
      <c r="Q33" s="5"/>
      <c r="R33" s="5"/>
      <c r="S33" s="4"/>
      <c r="T33" s="4"/>
    </row>
    <row r="34" spans="1:20" ht="15.75" customHeight="1" x14ac:dyDescent="0.2">
      <c r="A34" s="3"/>
      <c r="B34" s="4"/>
      <c r="C34" s="4"/>
      <c r="D34" s="4"/>
      <c r="E34" s="4"/>
      <c r="F34" s="4"/>
      <c r="G34" s="3"/>
      <c r="H34" s="4"/>
      <c r="I34" s="5"/>
      <c r="J34" s="4"/>
      <c r="K34" s="4"/>
      <c r="L34" s="5"/>
      <c r="M34" s="5"/>
      <c r="N34" s="6"/>
      <c r="O34" s="6"/>
      <c r="P34" s="6"/>
      <c r="Q34" s="5"/>
      <c r="R34" s="5"/>
      <c r="S34" s="4"/>
      <c r="T34" s="4"/>
    </row>
    <row r="35" spans="1:20" ht="15.75" customHeight="1" x14ac:dyDescent="0.2">
      <c r="A35" s="3"/>
      <c r="B35" s="4"/>
      <c r="C35" s="4"/>
      <c r="D35" s="4"/>
      <c r="E35" s="4"/>
      <c r="F35" s="4"/>
      <c r="G35" s="3"/>
      <c r="H35" s="4"/>
      <c r="I35" s="5"/>
      <c r="J35" s="5"/>
      <c r="K35" s="5"/>
      <c r="L35" s="5"/>
      <c r="M35" s="5"/>
      <c r="N35" s="6"/>
      <c r="O35" s="6"/>
      <c r="P35" s="6"/>
      <c r="Q35" s="5"/>
      <c r="R35" s="4"/>
      <c r="S35" s="4"/>
      <c r="T35" s="4"/>
    </row>
    <row r="36" spans="1:20" ht="15.75" customHeight="1" x14ac:dyDescent="0.2">
      <c r="A36" s="3"/>
      <c r="B36" s="4"/>
      <c r="C36" s="4"/>
      <c r="D36" s="4"/>
      <c r="E36" s="4"/>
      <c r="F36" s="7"/>
      <c r="G36" s="3"/>
      <c r="H36" s="4"/>
      <c r="I36" s="5"/>
      <c r="J36" s="4"/>
      <c r="K36" s="60"/>
      <c r="L36" s="61"/>
      <c r="M36" s="5"/>
      <c r="N36" s="6"/>
      <c r="O36" s="6"/>
      <c r="P36" s="6"/>
      <c r="Q36" s="5"/>
      <c r="R36" s="5"/>
      <c r="S36" s="4"/>
      <c r="T36" s="4"/>
    </row>
    <row r="37" spans="1:20" ht="15" x14ac:dyDescent="0.2">
      <c r="A37" s="3"/>
      <c r="B37" s="4"/>
      <c r="C37" s="4"/>
      <c r="D37" s="4"/>
      <c r="E37" s="4"/>
      <c r="F37" s="4"/>
      <c r="G37" s="3"/>
      <c r="H37" s="4"/>
      <c r="I37" s="5"/>
      <c r="J37" s="4"/>
      <c r="K37" s="4"/>
      <c r="L37" s="5"/>
      <c r="M37" s="5"/>
      <c r="N37" s="6"/>
      <c r="O37" s="6"/>
      <c r="P37" s="6"/>
      <c r="Q37" s="5"/>
      <c r="R37" s="5"/>
      <c r="S37" s="4"/>
      <c r="T37" s="4"/>
    </row>
    <row r="38" spans="1:20" ht="15" x14ac:dyDescent="0.2">
      <c r="A38" s="3"/>
      <c r="B38" s="4"/>
      <c r="C38" s="4"/>
      <c r="D38" s="4"/>
      <c r="E38" s="4"/>
      <c r="F38" s="7"/>
      <c r="G38" s="3"/>
      <c r="H38" s="4"/>
      <c r="I38" s="5"/>
      <c r="J38" s="5"/>
      <c r="K38" s="5"/>
      <c r="L38" s="5"/>
      <c r="M38" s="5"/>
      <c r="N38" s="6"/>
      <c r="O38" s="6"/>
      <c r="P38" s="6"/>
      <c r="Q38" s="5"/>
      <c r="R38" s="4"/>
      <c r="S38" s="4"/>
      <c r="T38" s="4"/>
    </row>
    <row r="39" spans="1:20" ht="15" x14ac:dyDescent="0.2">
      <c r="A39" s="3"/>
      <c r="B39" s="4"/>
      <c r="C39" s="4"/>
      <c r="D39" s="4"/>
      <c r="E39" s="4"/>
      <c r="F39" s="4"/>
      <c r="G39" s="3"/>
      <c r="H39" s="4"/>
      <c r="I39" s="5"/>
      <c r="J39" s="4"/>
      <c r="K39" s="4"/>
      <c r="L39" s="5"/>
      <c r="M39" s="5"/>
      <c r="N39" s="6"/>
      <c r="O39" s="6"/>
      <c r="P39" s="6"/>
      <c r="Q39" s="5"/>
      <c r="R39" s="5"/>
      <c r="S39" s="4"/>
      <c r="T39" s="4"/>
    </row>
    <row r="40" spans="1:20" ht="15" x14ac:dyDescent="0.2">
      <c r="A40" s="3"/>
      <c r="B40" s="4"/>
      <c r="C40" s="4"/>
      <c r="D40" s="4"/>
      <c r="E40" s="4"/>
      <c r="F40" s="4"/>
      <c r="G40" s="3"/>
      <c r="H40" s="4"/>
      <c r="I40" s="5"/>
      <c r="J40" s="4"/>
      <c r="K40" s="4"/>
      <c r="L40" s="5"/>
      <c r="M40" s="5"/>
      <c r="N40" s="6"/>
      <c r="O40" s="6"/>
      <c r="P40" s="6"/>
      <c r="Q40" s="5"/>
      <c r="R40" s="5"/>
      <c r="S40" s="4"/>
      <c r="T40" s="4"/>
    </row>
    <row r="41" spans="1:20" ht="15" x14ac:dyDescent="0.2">
      <c r="A41" s="3"/>
      <c r="B41" s="4"/>
      <c r="C41" s="4"/>
      <c r="D41" s="4"/>
      <c r="E41" s="4"/>
      <c r="F41" s="7"/>
      <c r="G41" s="3"/>
      <c r="H41" s="4"/>
      <c r="I41" s="5"/>
      <c r="J41" s="5"/>
      <c r="K41" s="5"/>
      <c r="L41" s="5"/>
      <c r="M41" s="5"/>
      <c r="N41" s="6"/>
      <c r="O41" s="6"/>
      <c r="P41" s="6"/>
      <c r="Q41" s="5"/>
      <c r="R41" s="4"/>
      <c r="S41" s="4"/>
      <c r="T41" s="4"/>
    </row>
    <row r="42" spans="1:20" ht="15" x14ac:dyDescent="0.2">
      <c r="A42" s="3"/>
      <c r="B42" s="4"/>
      <c r="C42" s="4"/>
      <c r="D42" s="4"/>
      <c r="E42" s="4"/>
      <c r="F42" s="7"/>
      <c r="G42" s="3"/>
      <c r="H42" s="60"/>
      <c r="I42" s="61"/>
      <c r="J42" s="5"/>
      <c r="K42" s="5"/>
      <c r="L42" s="5"/>
      <c r="M42" s="5"/>
      <c r="N42" s="6"/>
      <c r="O42" s="6"/>
      <c r="P42" s="4"/>
      <c r="Q42" s="5"/>
      <c r="R42" s="5"/>
      <c r="S42" s="4"/>
      <c r="T42" s="4"/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4"/>
      <c r="K43" s="60"/>
      <c r="L43" s="61"/>
      <c r="M43" s="5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7"/>
      <c r="G60" s="3"/>
      <c r="H60" s="4"/>
      <c r="I60" s="5"/>
      <c r="J60" s="4"/>
      <c r="K60" s="60"/>
      <c r="L60" s="61"/>
      <c r="M60" s="6"/>
      <c r="N60" s="6"/>
      <c r="O60" s="6"/>
      <c r="P60" s="6"/>
      <c r="Q60" s="6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60"/>
      <c r="L88" s="61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60"/>
      <c r="L92" s="61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0"/>
      <c r="M97" s="61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0"/>
      <c r="L102" s="61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0"/>
      <c r="I115" s="61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21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Q7:R7"/>
    <mergeCell ref="K18:L18"/>
    <mergeCell ref="K23:L23"/>
    <mergeCell ref="K36:L36"/>
    <mergeCell ref="H42:I42"/>
    <mergeCell ref="K43:L43"/>
    <mergeCell ref="K60:L60"/>
    <mergeCell ref="K88:L88"/>
    <mergeCell ref="K92:L92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Sheet'!$A:H,8,FALSE),"NA")</f>
        <v>NA</v>
      </c>
      <c r="I4" s="25" t="str">
        <f>_xlfn.IFNA(VLOOKUP($A4,'Data Sheet'!$A:I,9,FALSE),"NA")</f>
        <v>NA</v>
      </c>
      <c r="J4" s="24" t="str">
        <f>_xlfn.IFNA(VLOOKUP($A4,'Data Sheet'!$A:S,19,FALSE),"NA")</f>
        <v>NA</v>
      </c>
      <c r="K4" s="25" t="str">
        <f>_xlfn.IFNA(VLOOKUP($A4,'Data Sheet'!$A:T,20,FALSE),"NA")</f>
        <v>NA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str" cm="1">
        <f t="array" ref="A4">_xlfn._xlws.FILTER('Data Sheet'!A:A,'Data Sheet'!H:H=A2,"NA")</f>
        <v>NA</v>
      </c>
      <c r="B4" s="22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Sheet'!$A:J,10,FALSE),"NA")</f>
        <v>NA</v>
      </c>
      <c r="I4" s="25" t="str">
        <f>_xlfn.IFNA(VLOOKUP($A4,'Data Sheet'!$A:K,11,FALSE),"NA")</f>
        <v>NA</v>
      </c>
      <c r="J4" s="24" t="str">
        <f>_xlfn.IFNA(VLOOKUP($A4,'Data Sheet'!$A:S,19,FALSE),"NA")</f>
        <v>NA</v>
      </c>
      <c r="K4" s="25" t="str">
        <f>_xlfn.IFNA(VLOOKUP($A4,'Data Sheet'!$A:T,20,FALSE),"NA")</f>
        <v>NA</v>
      </c>
    </row>
    <row r="5" spans="1:20" ht="13" x14ac:dyDescent="0.15">
      <c r="A5" s="20"/>
      <c r="B5" s="22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Sheet'!$A:J,10,FALSE),"NA")</f>
        <v>NA</v>
      </c>
      <c r="I5" s="29" t="str">
        <f>_xlfn.IFNA(VLOOKUP($A5,'Data Sheet'!$A:K,11,FALSE),"NA")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2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Sheet'!$A:J,10,FALSE),"NA")</f>
        <v>NA</v>
      </c>
      <c r="I6" s="29" t="str">
        <f>_xlfn.IFNA(VLOOKUP($A6,'Data Sheet'!$A:K,11,FALSE),"NA")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2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Sheet'!$A:J,10,FALSE),"NA")</f>
        <v>NA</v>
      </c>
      <c r="I7" s="29" t="str">
        <f>_xlfn.IFNA(VLOOKUP($A7,'Data Sheet'!$A:K,11,FALSE),"NA")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5">_xlfn._xlws.FILTER('Data Sheet'!A:A,'Data Sheet'!H:H=A2,"NA")</f>
        <v>5233</v>
      </c>
      <c r="B4" s="21" t="str">
        <f>_xlfn.IFNA(VLOOKUP($A4,'Data Sheet'!$A:B,2,FALSE),"NA")</f>
        <v>11/07/2021</v>
      </c>
      <c r="C4" s="22" t="str">
        <f>_xlfn.IFNA(VLOOKUP($A4,'Data Sheet'!$A:C,3,FALSE),"NA")</f>
        <v>ust.registry</v>
      </c>
      <c r="D4" s="22" t="str">
        <f>_xlfn.IFNA(VLOOKUP($A4,'Data Sheet'!$A:D,4,FALSE),"NA")</f>
        <v>New</v>
      </c>
      <c r="E4" s="22" t="str">
        <f>_xlfn.IFNA(VLOOKUP($A4,'Data Sheet'!$A:E,5,FALSE),"NA")</f>
        <v>Female</v>
      </c>
      <c r="F4" s="23" t="str">
        <f>_xlfn.IFNA(VLOOKUP($A4,'Data Sheet'!$A:F,6,FALSE),"NA")</f>
        <v>01/04/2014</v>
      </c>
      <c r="G4" s="24">
        <f>_xlfn.IFNA(VLOOKUP($A4,'Data Sheet'!$A:G,7,FALSE),"NA")</f>
        <v>7</v>
      </c>
      <c r="H4" s="25" t="str">
        <f>_xlfn.IFNA(VLOOKUP($A4,'Data Sheet'!$A:L,12,FALSE),"NA")</f>
        <v>A. Pleural effusion</v>
      </c>
      <c r="I4" s="24" t="str">
        <f>_xlfn.IFNA(VLOOKUP($A4,'Data Sheet'!$A:S,19,FALSE),"NA")</f>
        <v>J91</v>
      </c>
      <c r="J4" s="25" t="str">
        <f>_xlfn.IFNA(VLOOKUP($A4,'Data Sheet'!$A:T,20,FALSE),"NA")</f>
        <v>Pleural Effusion Secondary to Malignancy (Wilm's Tumor)</v>
      </c>
    </row>
    <row r="5" spans="1:19" ht="13" x14ac:dyDescent="0.15">
      <c r="A5" s="20">
        <v>5232</v>
      </c>
      <c r="B5" s="21" t="str">
        <f>_xlfn.IFNA(VLOOKUP($A5,'Data Sheet'!$A:B,2,FALSE),"NA")</f>
        <v>11/07/2021</v>
      </c>
      <c r="C5" s="22" t="str">
        <f>_xlfn.IFNA(VLOOKUP($A5,'Data Sheet'!$A:C,3,FALSE),"NA")</f>
        <v>ust.registry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09/03/2007</v>
      </c>
      <c r="G5" s="26">
        <f>_xlfn.IFNA(VLOOKUP($A5,'Data Sheet'!$A:G,7,FALSE),"NA")</f>
        <v>14</v>
      </c>
      <c r="H5" s="29" t="str">
        <f>_xlfn.IFNA(VLOOKUP($A5,'Data Sheet'!$A:L,12,FALSE),"NA")</f>
        <v>A. Pleural effusion</v>
      </c>
      <c r="I5" s="26" t="str">
        <f>_xlfn.IFNA(VLOOKUP($A5,'Data Sheet'!$A:S,19,FALSE),"NA")</f>
        <v>A15.6</v>
      </c>
      <c r="J5" s="29" t="str">
        <f>_xlfn.IFNA(VLOOKUP($A5,'Data Sheet'!$A:T,20,FALSE),"NA")</f>
        <v>Pleural Effusion Secondary to Tuberculosis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9" t="str">
        <f>_xlfn.IFNA(VLOOKUP($A4,'Data Sheet'!$A:N,14,FALSE),"NA")</f>
        <v>NA</v>
      </c>
      <c r="I4" s="29" t="str">
        <f>_xlfn.IFNA(VLOOKUP($A4,'Data Sheet'!$A:O,15,FALSE),"NA")</f>
        <v>NA</v>
      </c>
      <c r="J4" s="24" t="str">
        <f>_xlfn.IFNA(VLOOKUP($A4,'Data Sheet'!$A:S,19,FALSE),"NA")</f>
        <v>NA</v>
      </c>
      <c r="K4" s="25" t="str">
        <f>_xlfn.IFNA(VLOOKUP($A4,'Data Sheet'!$A:T,20,FALSE),"NA")</f>
        <v>NA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Mervyn C. Tan</cp:lastModifiedBy>
  <dcterms:modified xsi:type="dcterms:W3CDTF">2021-09-20T16:49:16Z</dcterms:modified>
</cp:coreProperties>
</file>