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3"/>
  <workbookPr/>
  <mc:AlternateContent xmlns:mc="http://schemas.openxmlformats.org/markup-compatibility/2006">
    <mc:Choice Requires="x15">
      <x15ac:absPath xmlns:x15ac="http://schemas.microsoft.com/office/spreadsheetml/2010/11/ac" url="/Users/elainemasangcay/Desktop/"/>
    </mc:Choice>
  </mc:AlternateContent>
  <xr:revisionPtr revIDLastSave="0" documentId="13_ncr:1_{56187933-79BC-3746-973E-E82AE6E61CC9}" xr6:coauthVersionLast="46" xr6:coauthVersionMax="46" xr10:uidLastSave="{00000000-0000-0000-0000-000000000000}"/>
  <bookViews>
    <workbookView xWindow="3860" yWindow="3860" windowWidth="21600" windowHeight="11380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<sst xmlns="http://schemas.openxmlformats.org/spreadsheetml/2006/main" count="1087" uniqueCount="201">
  <si>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</si>
  <si>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</si>
  <si>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</si>
  <si>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</si>
  <si>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</si>
  <si>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</si>
  <si>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</si>
  <si>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</si>
  <si>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</si>
  <si>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</si>
  <si>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</si>
  <si>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</si>
  <si>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</si>
  <si>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</si>
  <si>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</si>
  <si>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</si>
  <si>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</si>
  <si>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</si>
  <si>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</si>
  <si>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</si>
  <si>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</si>
  <si>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</si>
  <si>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</si>
  <si>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</si>
  <si>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</si>
  <si>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</si>
  <si>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</si>
  <si>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</si>
  <si>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</si>
  <si>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</si>
  <si>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</si>
  <si>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</si>
  <si>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</si>
  <si>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</si>
  <si>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</si>
  <si>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PHC</t>
  </si>
  <si>
    <t>19/10/2021</t>
  </si>
  <si>
    <t>phc.registry</t>
  </si>
  <si>
    <t>Old</t>
  </si>
  <si>
    <t>Male</t>
  </si>
  <si>
    <t>19/11/2002</t>
  </si>
  <si>
    <t>D. Preoperative Risk Assesment (z01.81)</t>
  </si>
  <si>
    <t>Z01.81</t>
  </si>
  <si>
    <t>Preoperative Pulmonary Evaluation</t>
  </si>
  <si>
    <t>New</t>
  </si>
  <si>
    <t>Female</t>
  </si>
  <si>
    <t>09/03/2016</t>
  </si>
  <si>
    <t>24/05/2002</t>
  </si>
  <si>
    <t>16/04/2007</t>
  </si>
  <si>
    <t>18/07/2005</t>
  </si>
  <si>
    <t>29/01/2013</t>
  </si>
  <si>
    <t>29/05/1998</t>
  </si>
  <si>
    <t>05/04/2011</t>
  </si>
  <si>
    <t>28/05/2007</t>
  </si>
  <si>
    <t>23/12/1996</t>
  </si>
  <si>
    <t>18/11/1999</t>
  </si>
  <si>
    <t>30/05/2014</t>
  </si>
  <si>
    <t>30/04/2007</t>
  </si>
  <si>
    <t>27/08/2001</t>
  </si>
  <si>
    <t>11/09/2002</t>
  </si>
  <si>
    <t>14/03/2016</t>
  </si>
  <si>
    <t>20/01/2014</t>
  </si>
  <si>
    <t>31/01/1997</t>
  </si>
  <si>
    <t>20/03/2003</t>
  </si>
  <si>
    <t>23/06/2012</t>
  </si>
  <si>
    <t>14/03/2003</t>
  </si>
  <si>
    <t>05/08/2000</t>
  </si>
  <si>
    <t>09/11/2015</t>
  </si>
  <si>
    <t>08/12/2010</t>
  </si>
  <si>
    <t>25/12/2014</t>
  </si>
  <si>
    <t>21/08/2014</t>
  </si>
  <si>
    <t>01/02/2016</t>
  </si>
  <si>
    <t>19/02/2016</t>
  </si>
  <si>
    <t>28/01/2016</t>
  </si>
  <si>
    <t>21/09/2012</t>
  </si>
  <si>
    <t>14/05/2013</t>
  </si>
  <si>
    <t>C. Tumors of the Chest &amp; Lungs</t>
  </si>
  <si>
    <t>1. Benign</t>
  </si>
  <si>
    <t>Z90.2</t>
  </si>
  <si>
    <t>Congenital Cystic Adenomatoid Malformation s/p Lobectomy</t>
  </si>
  <si>
    <t>16/12/1999</t>
  </si>
  <si>
    <t>2. Malignant</t>
  </si>
  <si>
    <t>C77</t>
  </si>
  <si>
    <t>Anterior mediastinal mass to consider Lymphoma</t>
  </si>
  <si>
    <t>26/07/2004</t>
  </si>
  <si>
    <t>A. Bronchial Asthma</t>
  </si>
  <si>
    <t>J45</t>
  </si>
  <si>
    <t>Bronchial Asthma, Uncontrolled</t>
  </si>
  <si>
    <t>12/04/2001</t>
  </si>
  <si>
    <t>Bronchial Asthma, Partly Controlled</t>
  </si>
  <si>
    <t>08/09/2010</t>
  </si>
  <si>
    <t>Bronchial Asthma, Controlled</t>
  </si>
  <si>
    <t>11/04/2006</t>
  </si>
  <si>
    <t>26/08/2010</t>
  </si>
  <si>
    <t>13/07/2007</t>
  </si>
  <si>
    <t>01/03/2012</t>
  </si>
  <si>
    <t>20/11/2012</t>
  </si>
  <si>
    <t>08/09/1997</t>
  </si>
  <si>
    <t>J45.21</t>
  </si>
  <si>
    <t>Bronchial Asthma, Severe Persistent, in Moderate Exacerbation</t>
  </si>
  <si>
    <t>20/09/2015</t>
  </si>
  <si>
    <t>B. Acute Respiratory Distress Syndrome (ARDS)</t>
  </si>
  <si>
    <t>J80</t>
  </si>
  <si>
    <t>Acute Respiratory Distress Syndrome</t>
  </si>
  <si>
    <t>03/10/2000</t>
  </si>
  <si>
    <t>B. Pneumothorax- including primary spontaneous and those with secondary causes</t>
  </si>
  <si>
    <t>J93.1</t>
  </si>
  <si>
    <t>Spontaneous Pneumothorax, Left Secondary to Ruptured Bullae</t>
  </si>
  <si>
    <t>07/05/1999</t>
  </si>
  <si>
    <t>Spontaneous Pneumothorax, Right Secondary to Ruptured Bullae</t>
  </si>
  <si>
    <t>J95.812</t>
  </si>
  <si>
    <t>Pneumothorax, Left</t>
  </si>
  <si>
    <t>13/10/2003</t>
  </si>
  <si>
    <t>A. Pleural effusion</t>
  </si>
  <si>
    <t>1. Infectious-parapneumonic, effusion, TB effusion</t>
  </si>
  <si>
    <t>A15.6</t>
  </si>
  <si>
    <t>TB Effusion, Right</t>
  </si>
  <si>
    <t>28/02/2007</t>
  </si>
  <si>
    <t>2. Non- Infectious</t>
  </si>
  <si>
    <t>J90</t>
  </si>
  <si>
    <t>Pleural Effusion, Bilateral Secondary to Acute Tubular Necrosis</t>
  </si>
  <si>
    <t>02/05/2000</t>
  </si>
  <si>
    <t>B. Lower Respiratory Tract</t>
  </si>
  <si>
    <t>8 Pulmonary Tuberculosis (Exposure, Latent TB infection, TB Disease)</t>
  </si>
  <si>
    <t>A15.0</t>
  </si>
  <si>
    <t>Tuberculous Disease, Treated</t>
  </si>
  <si>
    <t>Chronic Tuberculosis with Bullae</t>
  </si>
  <si>
    <t>Tuberculosis Disease with Bullae</t>
  </si>
  <si>
    <t>04/01/2006</t>
  </si>
  <si>
    <t>Progressive Primary Pulmonary Tuberculosis, Bronchiectasis Secondary</t>
  </si>
  <si>
    <t>06/01/2012</t>
  </si>
  <si>
    <t>Tuberculosis Disease, Atelectasis and Consolidation Secondary</t>
  </si>
  <si>
    <t>11/05/2010</t>
  </si>
  <si>
    <t>Tuberculosis Disease</t>
  </si>
  <si>
    <t>18/11/2010</t>
  </si>
  <si>
    <t>16/10/2006</t>
  </si>
  <si>
    <t>17/08/1998</t>
  </si>
  <si>
    <t>26/04/2002</t>
  </si>
  <si>
    <t>28/09/2006</t>
  </si>
  <si>
    <t>Latent Tuberculosis Infection</t>
  </si>
  <si>
    <t>15/02/2001</t>
  </si>
  <si>
    <t>2. Health Care Associated pneumonia</t>
  </si>
  <si>
    <t>J18.9</t>
  </si>
  <si>
    <t>Hospital Acquired Pneumonia (Burkholderia cepacia)</t>
  </si>
  <si>
    <t>04/11/2015</t>
  </si>
  <si>
    <t>Hospital Acquired Pneumonia (Acinetobacter baumannii, Klebsiella pneumoniae)</t>
  </si>
  <si>
    <t>15/12/2015</t>
  </si>
  <si>
    <t>Hospital Acquired Pneumonia (Staphylococcus hemolyticus)</t>
  </si>
  <si>
    <t>25/02/2006</t>
  </si>
  <si>
    <t>Hospital Acquired Pneumonia (Pseudomonas aeruginosa)</t>
  </si>
  <si>
    <t>Hospital Acquired Pneumonia (Klebsiella pneumoniae)</t>
  </si>
  <si>
    <t>05/08/2015</t>
  </si>
  <si>
    <t>15/10/2015</t>
  </si>
  <si>
    <t>Hospital Acquired Pneumonia (Pseudomonas putida)</t>
  </si>
  <si>
    <t>26/11/2009</t>
  </si>
  <si>
    <t>1. Pneumonia, community acquired- (PCAP A, B, C or D)</t>
  </si>
  <si>
    <t>Pneumonia, Community Acquired (PCAP-A/B)</t>
  </si>
  <si>
    <t>31/08/2007</t>
  </si>
  <si>
    <t>10/12/2015</t>
  </si>
  <si>
    <t>22/04/2014</t>
  </si>
  <si>
    <t>21/08/2016</t>
  </si>
  <si>
    <t>Pneumonia, Community Acquired (PCAP-B)</t>
  </si>
  <si>
    <t>16/02/2016</t>
  </si>
  <si>
    <t>Pneumonia, Community Acquired (PCAP-C)</t>
  </si>
  <si>
    <t>19/07/2015</t>
  </si>
  <si>
    <t>23/05/2013</t>
  </si>
  <si>
    <t>26/08/2013</t>
  </si>
  <si>
    <t>16/12/2015</t>
  </si>
  <si>
    <t>Pneumonia, Community Acquired (PCAP-D)</t>
  </si>
  <si>
    <t>17/10/2015</t>
  </si>
  <si>
    <t>24/08/2014</t>
  </si>
  <si>
    <t>12/03/2013</t>
  </si>
  <si>
    <t>18/10/2021</t>
  </si>
  <si>
    <t>25/09/2008</t>
  </si>
  <si>
    <t>A. Upper Respiratory Tract</t>
  </si>
  <si>
    <t>J00</t>
  </si>
  <si>
    <t>Acute Rhinitis</t>
  </si>
  <si>
    <t>30/10/2010</t>
  </si>
  <si>
    <t>04/07/2014</t>
  </si>
  <si>
    <t>Acute Nasopharyngitis</t>
  </si>
  <si>
    <t>16/10/2013</t>
  </si>
  <si>
    <t>16/02/2014</t>
  </si>
  <si>
    <t>23/01/2016</t>
  </si>
  <si>
    <t>P27.1</t>
  </si>
  <si>
    <t>Bronchopulmonary Dysplasia</t>
  </si>
  <si>
    <t>16/11/2015</t>
  </si>
  <si>
    <t>27/12/2007</t>
  </si>
  <si>
    <t>F. Pulmonary or Lung Parenchymal Deformities</t>
  </si>
  <si>
    <t>Q33.0</t>
  </si>
  <si>
    <t>Opacified Left Lung to consider Pulmonary Agenesis</t>
  </si>
  <si>
    <t>Congenital Cystic Adenomatoid Malformation</t>
  </si>
  <si>
    <t>D. Laryngeal, Tracheal and Esophageal Deformities</t>
  </si>
  <si>
    <t>Q25.4</t>
  </si>
  <si>
    <t>Tracheal Vascular Ring</t>
  </si>
  <si>
    <t>C. Diaphragm Deformities</t>
  </si>
  <si>
    <t>Q79.1</t>
  </si>
  <si>
    <t>Congenital Diaphragmatic Eventration</t>
  </si>
  <si>
    <t>30/08/3013</t>
  </si>
  <si>
    <t>J98.6</t>
  </si>
  <si>
    <t>Diaphragmatic Paralysis, Left</t>
  </si>
  <si>
    <t>March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</si>
</sst>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9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  <font>
      <b/>
      <sz val="11"/>
      <name val="Calibri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7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8" fillId="0" borderId="0" xfId="0" applyFont="1"/>
    <xf numFmtId="0" fontId="0" fillId="0" borderId="0" xfId="0"/>
    <xf numFmtId="1" fontId="0" fillId="0" borderId="0" xfId="0" applyNumberFormat="1"/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1" fontId="16" fillId="2" borderId="2" xfId="1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2" borderId="2" xfId="0" applyFont="1" applyFill="1" applyBorder="1" applyAlignment="1">
      <alignment horizontal="center" vertic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abSelected="1" zoomScale="115" zoomScaleNormal="115" workbookViewId="0">
      <selection activeCell="B5" sqref="B5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60" t="s">
        <v>33</v>
      </c>
      <c r="B3" s="60"/>
      <c r="C3" s="60"/>
      <c r="D3" s="60"/>
      <c r="E3" s="60"/>
      <c r="F3" s="60"/>
      <c r="G3" s="60"/>
      <c r="H3" s="60"/>
      <c r="I3" s="60"/>
    </row>
    <row r="4" spans="1:11" ht="20.25" customHeight="1" x14ac:dyDescent="0.15">
      <c r="A4" s="61" t="s">
        <v>34</v>
      </c>
      <c r="B4" s="61"/>
      <c r="C4" s="61"/>
      <c r="D4" s="61"/>
      <c r="E4" s="61"/>
      <c r="F4" s="61"/>
      <c r="G4" s="61"/>
      <c r="H4" s="61"/>
      <c r="I4" s="61"/>
    </row>
    <row r="5" spans="1:11" ht="36" x14ac:dyDescent="0.15">
      <c r="A5" s="42" t="s">
        <v>24</v>
      </c>
      <c r="B5" s="44" t="s">
        <v>200</v>
      </c>
      <c r="C5" s="43" t="s">
        <v>25</v>
      </c>
      <c r="D5" s="49">
        <v>2016</v>
      </c>
      <c r="E5" s="49"/>
      <c r="F5" s="43" t="s">
        <v>26</v>
      </c>
      <c r="G5" s="49" t="s">
        <v>35</v>
      </c>
      <c r="H5" s="49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50" t="s">
        <v>27</v>
      </c>
      <c r="C7" s="51"/>
      <c r="D7" s="50" t="s">
        <v>28</v>
      </c>
      <c r="E7" s="51"/>
      <c r="F7" s="52" t="s">
        <v>29</v>
      </c>
      <c r="G7" s="52"/>
      <c r="H7" s="37"/>
      <c r="I7" s="35"/>
      <c r="J7" s="35"/>
      <c r="K7" s="35"/>
    </row>
    <row r="8" spans="1:11" x14ac:dyDescent="0.15">
      <c r="A8" s="35"/>
      <c r="B8" s="48">
        <f>SUM(D8:G9)</f>
        <v>99</v>
      </c>
      <c r="C8" s="48"/>
      <c r="D8" s="53">
        <f>COUNTIFS('Data Sheet'!$D:$D,"New")</f>
        <v>82</v>
      </c>
      <c r="E8" s="54"/>
      <c r="F8" s="57">
        <f>COUNTIF('Data Sheet'!$D:$D,"Old")</f>
        <v>17</v>
      </c>
      <c r="G8" s="57"/>
      <c r="H8" s="35"/>
      <c r="I8" s="35"/>
      <c r="J8" s="35"/>
      <c r="K8" s="35"/>
    </row>
    <row r="9" spans="1:11" x14ac:dyDescent="0.15">
      <c r="A9" s="35"/>
      <c r="B9" s="48"/>
      <c r="C9" s="48"/>
      <c r="D9" s="55"/>
      <c r="E9" s="56"/>
      <c r="F9" s="57"/>
      <c r="G9" s="57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52" t="s">
        <v>30</v>
      </c>
      <c r="C11" s="52"/>
      <c r="D11" s="52"/>
      <c r="E11" s="52" t="s">
        <v>31</v>
      </c>
      <c r="F11" s="52"/>
      <c r="G11" s="52"/>
      <c r="H11" s="35"/>
      <c r="I11" s="35"/>
      <c r="J11" s="35"/>
      <c r="K11" s="35"/>
    </row>
    <row r="12" spans="1:11" x14ac:dyDescent="0.15">
      <c r="A12" s="35"/>
      <c r="B12" s="48">
        <f>COUNTIF('Data Sheet'!$E:$E,"Male")</f>
        <v>61</v>
      </c>
      <c r="C12" s="48"/>
      <c r="D12" s="48"/>
      <c r="E12" s="48">
        <f>COUNTIF('Data Sheet'!$E:$E,"Female")</f>
        <v>38</v>
      </c>
      <c r="F12" s="48"/>
      <c r="G12" s="48"/>
      <c r="H12" s="35"/>
      <c r="I12" s="35"/>
      <c r="J12" s="35"/>
      <c r="K12" s="35"/>
    </row>
    <row r="13" spans="1:11" x14ac:dyDescent="0.15">
      <c r="A13" s="35"/>
      <c r="B13" s="48"/>
      <c r="C13" s="48"/>
      <c r="D13" s="48"/>
      <c r="E13" s="48"/>
      <c r="F13" s="48"/>
      <c r="G13" s="48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62" t="s">
        <v>32</v>
      </c>
      <c r="C15" s="62"/>
      <c r="D15" s="62"/>
      <c r="E15" s="62"/>
      <c r="F15" s="62"/>
      <c r="G15" s="62"/>
      <c r="H15" s="35"/>
      <c r="I15" s="35"/>
      <c r="J15" s="35"/>
      <c r="K15" s="35"/>
    </row>
    <row r="16" spans="1:11" ht="36.75" customHeight="1" x14ac:dyDescent="0.15">
      <c r="A16" s="35"/>
      <c r="B16" s="58" t="str">
        <f>_xlfn.CONCAT("I. Congenital Malformations of the Respiratory Tract: 
",COUNTIF('Data Sheet'!$H:$H,"I. Congenital Malformations of the Respiratory Tract"))</f>
        <v>I. Congenital Malformations of the Respiratory Tract: 
5</v>
      </c>
      <c r="C16" s="59" t="str">
        <f>_xlfn.CONCAT("New Cases: 
",COUNTIFS('Data Sheet'!$H:$H,"I. Congenital Malformations of the Respiratory Tract",'Data Sheet'!$D:$D,"New"))</f>
        <v>New Cases: 
4</v>
      </c>
      <c r="D16" s="59"/>
      <c r="E16" s="58" t="str">
        <f>_xlfn.CONCAT("VI. Non-infectious Disorders of the Respiratory Tract: 
",COUNTIF('Data Sheet'!$H:$H,"VI. Non-infectious Disorders of the Respiratory Tract"))</f>
        <v>VI. Non-infectious Disorders of the Respiratory Tract: 
12</v>
      </c>
      <c r="F16" s="59" t="str">
        <f>_xlfn.CONCAT("New Cases: 
",COUNTIFS('Data Sheet'!$H:$H,"VI. Non-infectious Disorders of the Respiratory Tract",'Data Sheet'!$D:$D,"New"))</f>
        <v>New Cases: 
3</v>
      </c>
      <c r="G16" s="59"/>
      <c r="H16" s="35"/>
      <c r="I16" s="35"/>
      <c r="J16" s="35"/>
      <c r="K16" s="35"/>
    </row>
    <row r="17" spans="1:11" ht="42.75" customHeight="1" x14ac:dyDescent="0.15">
      <c r="A17" s="35"/>
      <c r="B17" s="58"/>
      <c r="C17" s="59" t="str">
        <f>_xlfn.CONCAT("Old Cases: 
",COUNTIFS('Data Sheet'!$H:$H,"I. Congenital Malformations of the Respiratory Tract",'Data Sheet'!$D:$D,"Old"))</f>
        <v>Old Cases: 
1</v>
      </c>
      <c r="D17" s="59"/>
      <c r="E17" s="58"/>
      <c r="F17" s="59" t="str">
        <f>_xlfn.CONCAT("Old Cases: 
",COUNTIFS('Data Sheet'!$H:$H,"VI. Non-infectious Disorders of the Respiratory Tract",'Data Sheet'!$D:$D,"Old"))</f>
        <v>Old Cases: 
9</v>
      </c>
      <c r="G17" s="59"/>
      <c r="H17" s="35"/>
      <c r="I17" s="35"/>
      <c r="J17" s="35"/>
      <c r="K17" s="35"/>
    </row>
    <row r="18" spans="1:11" ht="42.75" customHeight="1" x14ac:dyDescent="0.15">
      <c r="A18" s="35"/>
      <c r="B18" s="58" t="str">
        <f>_xlfn.CONCAT("II. Respiratory Disorders of the Newborn: 
",COUNTIF('Data Sheet'!$H:$H,"II. Respiratory Disorders of the Newborn"))</f>
        <v>II. Respiratory Disorders of the Newborn: 
0</v>
      </c>
      <c r="C18" s="59" t="str">
        <f>_xlfn.CONCAT("New Cases: 
",COUNTIFS('Data Sheet'!$H:$H,"II. Respiratory Disorders of the Newborn",'Data Sheet'!$D:$D,"New"))</f>
        <v>New Cases: 
0</v>
      </c>
      <c r="D18" s="59"/>
      <c r="E18" s="58" t="str">
        <f>_xlfn.CONCAT("VII. Other Diseases with Prominent Respiratory Component: 
",COUNTIF('Data Sheet'!$H:$H,"VII. Other Diseases with Prominent Respiratory Component"))</f>
        <v>VII. Other Diseases with Prominent Respiratory Component: 
0</v>
      </c>
      <c r="F18" s="59" t="str">
        <f>_xlfn.CONCAT("New Cases: 
",COUNTIFS('Data Sheet'!$H:$H,"VII. Other Diseases with Prominent Respiratory Component",'Data Sheet'!$D:$D,"New"))</f>
        <v>New Cases: 
0</v>
      </c>
      <c r="G18" s="59"/>
      <c r="H18" s="35"/>
      <c r="I18" s="35"/>
      <c r="J18" s="35"/>
      <c r="K18" s="35"/>
    </row>
    <row r="19" spans="1:11" ht="46.5" customHeight="1" x14ac:dyDescent="0.15">
      <c r="A19" s="35"/>
      <c r="B19" s="58"/>
      <c r="C19" s="59" t="str">
        <f>_xlfn.CONCAT("Old Cases: 
",COUNTIFS('Data Sheet'!$H:$H,"II. Respiratory Disorders of the Newborn",'Data Sheet'!$D:$D,"Old"))</f>
        <v>Old Cases: 
0</v>
      </c>
      <c r="D19" s="59"/>
      <c r="E19" s="58"/>
      <c r="F19" s="59" t="str">
        <f>_xlfn.CONCAT("Old Cases: 
",COUNTIFS('Data Sheet'!$H:$H,"VII. Other Diseases with Prominent Respiratory Component",'Data Sheet'!$D:$D,"Old"))</f>
        <v>Old Cases: 
0</v>
      </c>
      <c r="G19" s="59"/>
      <c r="H19" s="35"/>
      <c r="I19" s="35"/>
      <c r="J19" s="35"/>
      <c r="K19" s="40"/>
    </row>
    <row r="20" spans="1:11" ht="48.75" customHeight="1" x14ac:dyDescent="0.15">
      <c r="A20" s="35"/>
      <c r="B20" s="58" t="str">
        <f>_xlfn.CONCAT("III. Bronchopulmonary Dysplasia: 
",COUNTIF('Data Sheet'!$H:$H,"III. Bronchopulmonary Dysplasia"))</f>
        <v>III. Bronchopulmonary Dysplasia: 
2</v>
      </c>
      <c r="C20" s="59" t="e">
        <f>_xlfn.CONCAT("New Cases: 
",COUNTIFS('[1]Data Sheet'!$H:$H,"III. Bronchopulmonary Dysplasia",'[1]Data Sheet'!$D:$D,"New"))</f>
        <v>#VALUE!</v>
      </c>
      <c r="D20" s="59"/>
      <c r="E20" s="58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59" t="str">
        <f>_xlfn.CONCAT("New Cases: 
",COUNTIFS('Data Sheet'!$H:$H,"VIII. Disorders of the Respiratory Tract due to Trauma",'Data Sheet'!$D:$D,"New"))</f>
        <v>New Cases: 
0</v>
      </c>
      <c r="G20" s="59"/>
      <c r="H20" s="35"/>
      <c r="I20" s="35"/>
      <c r="J20" s="35"/>
      <c r="K20" s="41"/>
    </row>
    <row r="21" spans="1:11" ht="40.5" customHeight="1" x14ac:dyDescent="0.15">
      <c r="A21" s="35"/>
      <c r="B21" s="58"/>
      <c r="C21" s="59" t="e">
        <f>_xlfn.CONCAT("Old Cases: 
",COUNTIFS('[1]Data Sheet'!$H:$H,"III. Bronchopulmonary Dysplasia",'[1]Data Sheet'!$D:$D,"Old"))</f>
        <v>#VALUE!</v>
      </c>
      <c r="D21" s="59"/>
      <c r="E21" s="58"/>
      <c r="F21" s="59" t="str">
        <f>_xlfn.CONCAT("Old Cases: 
",COUNTIFS('Data Sheet'!$H:$H,"VIII. Disorders of the Respiratory Tract due to Trauma",'Data Sheet'!$D:$D,"Old"))</f>
        <v>Old Cases: 
0</v>
      </c>
      <c r="G21" s="59"/>
      <c r="H21" s="35"/>
      <c r="I21" s="35"/>
      <c r="J21" s="35"/>
      <c r="K21" s="41"/>
    </row>
    <row r="22" spans="1:11" ht="38.25" customHeight="1" x14ac:dyDescent="0.15">
      <c r="A22" s="35"/>
      <c r="B22" s="58" t="str">
        <f>_xlfn.CONCAT("IV. Infections of the Respiratory Tract: 
",COUNTIF('Data Sheet'!$H:$H,"IV. Infections of the Respiratory Tract"))</f>
        <v>IV. Infections of the Respiratory Tract: 
44</v>
      </c>
      <c r="C22" s="59" t="str">
        <f>_xlfn.CONCAT("New Cases: 
",COUNTIFS('Data Sheet'!$H:$H,"IV. Infections of the Respiratory Tract",'Data Sheet'!$D:$D,"New"))</f>
        <v>New Cases: 
41</v>
      </c>
      <c r="D22" s="59"/>
      <c r="E22" s="58" t="str">
        <f>_xlfn.CONCAT("IX. Airways Disease: 
",COUNTIF('Data Sheet'!$H:$H,"IX. Airways Disease"))</f>
        <v>IX. Airways Disease: 
0</v>
      </c>
      <c r="F22" s="59" t="str">
        <f>_xlfn.CONCAT("New Cases: 
",COUNTIFS('Data Sheet'!$H:$H,"IX. Airways Disease",'Data Sheet'!$D:$D,"New"))</f>
        <v>New Cases: 
0</v>
      </c>
      <c r="G22" s="59"/>
      <c r="H22" s="35"/>
      <c r="I22" s="35"/>
      <c r="J22" s="35"/>
      <c r="K22" s="41"/>
    </row>
    <row r="23" spans="1:11" ht="51" customHeight="1" x14ac:dyDescent="0.15">
      <c r="A23" s="35"/>
      <c r="B23" s="58"/>
      <c r="C23" s="59" t="str">
        <f>_xlfn.CONCAT("Old Cases: 
",COUNTIFS('Data Sheet'!$H:$H,"IV. Infections of the Respiratory Tract",'Data Sheet'!$D:$D,"Old"))</f>
        <v>Old Cases: 
3</v>
      </c>
      <c r="D23" s="59"/>
      <c r="E23" s="58"/>
      <c r="F23" s="59" t="str">
        <f>_xlfn.CONCAT("Old Cases: 
",COUNTIFS('Data Sheet'!$H:$H,"IX. Airways Disease",'Data Sheet'!$D:$D,"Old"))</f>
        <v>Old Cases: 
0</v>
      </c>
      <c r="G23" s="59"/>
      <c r="H23" s="35"/>
      <c r="I23" s="35"/>
      <c r="J23" s="35"/>
      <c r="K23" s="35"/>
    </row>
    <row r="24" spans="1:11" ht="42" customHeight="1" x14ac:dyDescent="0.15">
      <c r="A24" s="35"/>
      <c r="B24" s="58" t="str">
        <f>_xlfn.CONCAT("V. Pleural Diseases: 
",COUNTIF('Data Sheet'!$H:$H,"V. Pleural Diseases"))</f>
        <v>V. Pleural Diseases: 
5</v>
      </c>
      <c r="C24" s="59" t="str">
        <f>_xlfn.CONCAT("New Cases: 
",COUNTIFS('Data Sheet'!$H:$H,"V. Pleural Diseases",'Data Sheet'!$D:$D,"New"))</f>
        <v>New Cases: 
4</v>
      </c>
      <c r="D24" s="59"/>
      <c r="E24" s="58" t="str">
        <f>_xlfn.CONCAT("X. Others Diseases: 
",COUNTIF('Data Sheet'!$H:$H,"X. Others Diseases"))</f>
        <v>X. Others Diseases: 
31</v>
      </c>
      <c r="F24" s="59" t="str">
        <f>_xlfn.CONCAT("New Cases: 
",COUNTIFS('Data Sheet'!$H:$H,"X. Others Diseases",'Data Sheet'!$D:$D,"New"))</f>
        <v>New Cases: 
28</v>
      </c>
      <c r="G24" s="59"/>
      <c r="H24" s="35"/>
      <c r="I24" s="35"/>
      <c r="J24" s="35"/>
      <c r="K24" s="35"/>
    </row>
    <row r="25" spans="1:11" ht="46.5" customHeight="1" x14ac:dyDescent="0.15">
      <c r="A25" s="35"/>
      <c r="B25" s="58"/>
      <c r="C25" s="59" t="str">
        <f>_xlfn.CONCAT("Old Cases: 
",COUNTIFS('Data Sheet'!$H:$H,"V. Pleural Diseases",'Data Sheet'!$D:$D,"Old"))</f>
        <v>Old Cases: 
1</v>
      </c>
      <c r="D25" s="59"/>
      <c r="E25" s="58"/>
      <c r="F25" s="59" t="str">
        <f>_xlfn.CONCAT("Old Cases: 
",COUNTIFS('Data Sheet'!$H:$H,"X. Others Diseases",'Data Sheet'!$D:$D,"Old"))</f>
        <v>Old Cases: 
3</v>
      </c>
      <c r="G25" s="59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  <mergeCell ref="C25:D25"/>
    <mergeCell ref="F24:G24"/>
    <mergeCell ref="F25:G25"/>
    <mergeCell ref="C24:D24"/>
    <mergeCell ref="B24:B25"/>
    <mergeCell ref="E24:E25"/>
    <mergeCell ref="E16:E17"/>
    <mergeCell ref="B18:B19"/>
    <mergeCell ref="E18:E19"/>
    <mergeCell ref="F17:G17"/>
    <mergeCell ref="C18:D18"/>
    <mergeCell ref="C19:D19"/>
    <mergeCell ref="B20:B21"/>
    <mergeCell ref="E20:E21"/>
    <mergeCell ref="F18:G18"/>
    <mergeCell ref="F19:G19"/>
    <mergeCell ref="F20:G20"/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5" t="s">
        <v>22</v>
      </c>
      <c r="B1" s="64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6" t="s">
        <v>15</v>
      </c>
      <c r="B2" s="64"/>
      <c r="C2" s="64"/>
      <c r="D2" s="64"/>
      <c r="E2" s="64"/>
      <c r="F2" s="64"/>
      <c r="G2" s="64"/>
      <c r="H2" s="64"/>
      <c r="I2" s="64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Sheet'!$A:P,16,FALSE),"NA")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5" t="s">
        <v>22</v>
      </c>
      <c r="B1" s="64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6" t="s">
        <v>21</v>
      </c>
      <c r="B2" s="64"/>
      <c r="C2" s="64"/>
      <c r="D2" s="64"/>
      <c r="E2" s="64"/>
      <c r="F2" s="64"/>
      <c r="G2" s="64"/>
      <c r="H2" s="64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23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Sheet'!$A:S,19,FALSE),"NA")</f>
        <v>#NAME?</v>
      </c>
      <c r="I4" s="25" t="e">
        <f ca="1">_xlfn.IFNA(VLOOKUP($A4,'Data Sheet'!$A:T,20,FALSE),"NA")</f>
        <v>#NAME?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5" t="s">
        <v>22</v>
      </c>
      <c r="B1" s="64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6" t="s">
        <v>16</v>
      </c>
      <c r="B2" s="64"/>
      <c r="C2" s="64"/>
      <c r="D2" s="64"/>
      <c r="E2" s="64"/>
      <c r="F2" s="64"/>
      <c r="G2" s="64"/>
      <c r="H2" s="64"/>
      <c r="I2" s="64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Sheet'!$A:Q,17,FALSE),"NA")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5" t="s">
        <v>22</v>
      </c>
      <c r="B1" s="64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6" t="s">
        <v>17</v>
      </c>
      <c r="B2" s="64"/>
      <c r="C2" s="64"/>
      <c r="D2" s="64"/>
      <c r="E2" s="64"/>
      <c r="F2" s="64"/>
      <c r="G2" s="64"/>
      <c r="H2" s="64"/>
      <c r="I2" s="64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Sheet'!$A:R,18,FALSE),"NA")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Sheet'!$A:R,18,FALSE),"NA")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Sheet'!$A:R,18,FALSE),"NA")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Sheet'!$A:R,18,FALSE),"NA")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Sheet'!$A:R,18,FALSE),"NA")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topLeftCell="A99" workbookViewId="0">
      <selection activeCell="E115" sqref="E115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s="46" customFormat="1" ht="15" x14ac:dyDescent="0.2">
      <c r="A1" s="45" t="s">
        <v>0</v>
      </c>
      <c r="B1" s="45" t="s">
        <v>1</v>
      </c>
      <c r="C1" s="45" t="s">
        <v>2</v>
      </c>
      <c r="D1" s="45" t="s">
        <v>3</v>
      </c>
      <c r="E1" s="45" t="s">
        <v>4</v>
      </c>
      <c r="F1" s="45" t="s">
        <v>5</v>
      </c>
      <c r="G1" s="45" t="s">
        <v>6</v>
      </c>
      <c r="H1" s="45" t="s">
        <v>7</v>
      </c>
      <c r="I1" s="45" t="s">
        <v>8</v>
      </c>
      <c r="J1" s="45" t="s">
        <v>9</v>
      </c>
      <c r="K1" s="45" t="s">
        <v>10</v>
      </c>
      <c r="L1" s="45" t="s">
        <v>11</v>
      </c>
      <c r="M1" s="45" t="s">
        <v>12</v>
      </c>
      <c r="N1" s="45" t="s">
        <v>13</v>
      </c>
      <c r="O1" s="45" t="s">
        <v>14</v>
      </c>
      <c r="P1" s="45" t="s">
        <v>15</v>
      </c>
      <c r="Q1" s="45" t="s">
        <v>16</v>
      </c>
      <c r="R1" s="45" t="s">
        <v>17</v>
      </c>
      <c r="S1" s="45" t="s">
        <v>18</v>
      </c>
      <c r="T1" s="45" t="s">
        <v>23</v>
      </c>
    </row>
    <row r="2" spans="1:20" s="46" customFormat="1" ht="13" x14ac:dyDescent="0.15">
      <c r="A2" s="47">
        <v>9927</v>
      </c>
      <c r="B2" s="46" t="s">
        <v>36</v>
      </c>
      <c r="C2" s="46" t="s">
        <v>37</v>
      </c>
      <c r="D2" s="46" t="s">
        <v>38</v>
      </c>
      <c r="E2" s="46" t="s">
        <v>39</v>
      </c>
      <c r="F2" s="46" t="s">
        <v>40</v>
      </c>
      <c r="G2" s="47">
        <v>18</v>
      </c>
      <c r="H2" s="46" t="s">
        <v>17</v>
      </c>
      <c r="R2" s="46" t="s">
        <v>41</v>
      </c>
      <c r="S2" s="46" t="s">
        <v>42</v>
      </c>
      <c r="T2" s="46" t="s">
        <v>43</v>
      </c>
    </row>
    <row r="3" spans="1:20" s="46" customFormat="1" ht="13" x14ac:dyDescent="0.15">
      <c r="A3" s="47">
        <v>9926</v>
      </c>
      <c r="B3" s="46" t="s">
        <v>36</v>
      </c>
      <c r="C3" s="46" t="s">
        <v>37</v>
      </c>
      <c r="D3" s="46" t="s">
        <v>44</v>
      </c>
      <c r="E3" s="46" t="s">
        <v>45</v>
      </c>
      <c r="F3" s="46" t="s">
        <v>46</v>
      </c>
      <c r="G3" s="47">
        <v>5</v>
      </c>
      <c r="H3" s="46" t="s">
        <v>17</v>
      </c>
      <c r="R3" s="46" t="s">
        <v>41</v>
      </c>
      <c r="S3" s="46" t="s">
        <v>42</v>
      </c>
      <c r="T3" s="46" t="s">
        <v>43</v>
      </c>
    </row>
    <row r="4" spans="1:20" s="46" customFormat="1" ht="13" x14ac:dyDescent="0.15">
      <c r="A4" s="47">
        <v>9925</v>
      </c>
      <c r="B4" s="46" t="s">
        <v>36</v>
      </c>
      <c r="C4" s="46" t="s">
        <v>37</v>
      </c>
      <c r="D4" s="46" t="s">
        <v>44</v>
      </c>
      <c r="E4" s="46" t="s">
        <v>39</v>
      </c>
      <c r="F4" s="46" t="s">
        <v>47</v>
      </c>
      <c r="G4" s="47">
        <v>19</v>
      </c>
      <c r="H4" s="46" t="s">
        <v>17</v>
      </c>
      <c r="R4" s="46" t="s">
        <v>41</v>
      </c>
      <c r="S4" s="46" t="s">
        <v>42</v>
      </c>
      <c r="T4" s="46" t="s">
        <v>43</v>
      </c>
    </row>
    <row r="5" spans="1:20" s="46" customFormat="1" ht="13" x14ac:dyDescent="0.15">
      <c r="A5" s="47">
        <v>9924</v>
      </c>
      <c r="B5" s="46" t="s">
        <v>36</v>
      </c>
      <c r="C5" s="46" t="s">
        <v>37</v>
      </c>
      <c r="D5" s="46" t="s">
        <v>44</v>
      </c>
      <c r="E5" s="46" t="s">
        <v>39</v>
      </c>
      <c r="F5" s="46" t="s">
        <v>48</v>
      </c>
      <c r="G5" s="47">
        <v>14</v>
      </c>
      <c r="H5" s="46" t="s">
        <v>17</v>
      </c>
      <c r="R5" s="46" t="s">
        <v>41</v>
      </c>
      <c r="S5" s="46" t="s">
        <v>42</v>
      </c>
      <c r="T5" s="46" t="s">
        <v>43</v>
      </c>
    </row>
    <row r="6" spans="1:20" s="46" customFormat="1" ht="13" x14ac:dyDescent="0.15">
      <c r="A6" s="47">
        <v>9923</v>
      </c>
      <c r="B6" s="46" t="s">
        <v>36</v>
      </c>
      <c r="C6" s="46" t="s">
        <v>37</v>
      </c>
      <c r="D6" s="46" t="s">
        <v>44</v>
      </c>
      <c r="E6" s="46" t="s">
        <v>45</v>
      </c>
      <c r="F6" s="46" t="s">
        <v>49</v>
      </c>
      <c r="G6" s="47">
        <v>16</v>
      </c>
      <c r="H6" s="46" t="s">
        <v>17</v>
      </c>
      <c r="R6" s="46" t="s">
        <v>41</v>
      </c>
      <c r="S6" s="46" t="s">
        <v>42</v>
      </c>
      <c r="T6" s="46" t="s">
        <v>43</v>
      </c>
    </row>
    <row r="7" spans="1:20" s="46" customFormat="1" ht="13" x14ac:dyDescent="0.15">
      <c r="A7" s="47">
        <v>9922</v>
      </c>
      <c r="B7" s="46" t="s">
        <v>36</v>
      </c>
      <c r="C7" s="46" t="s">
        <v>37</v>
      </c>
      <c r="D7" s="46" t="s">
        <v>44</v>
      </c>
      <c r="E7" s="46" t="s">
        <v>39</v>
      </c>
      <c r="F7" s="46" t="s">
        <v>50</v>
      </c>
      <c r="G7" s="47">
        <v>8</v>
      </c>
      <c r="H7" s="46" t="s">
        <v>17</v>
      </c>
      <c r="R7" s="46" t="s">
        <v>41</v>
      </c>
      <c r="S7" s="46" t="s">
        <v>42</v>
      </c>
      <c r="T7" s="46" t="s">
        <v>43</v>
      </c>
    </row>
    <row r="8" spans="1:20" s="46" customFormat="1" ht="13" x14ac:dyDescent="0.15">
      <c r="A8" s="47">
        <v>9921</v>
      </c>
      <c r="B8" s="46" t="s">
        <v>36</v>
      </c>
      <c r="C8" s="46" t="s">
        <v>37</v>
      </c>
      <c r="D8" s="46" t="s">
        <v>44</v>
      </c>
      <c r="E8" s="46" t="s">
        <v>45</v>
      </c>
      <c r="F8" s="46" t="s">
        <v>51</v>
      </c>
      <c r="G8" s="47">
        <v>23</v>
      </c>
      <c r="H8" s="46" t="s">
        <v>17</v>
      </c>
      <c r="R8" s="46" t="s">
        <v>41</v>
      </c>
      <c r="S8" s="46" t="s">
        <v>42</v>
      </c>
      <c r="T8" s="46" t="s">
        <v>43</v>
      </c>
    </row>
    <row r="9" spans="1:20" s="46" customFormat="1" ht="13" x14ac:dyDescent="0.15">
      <c r="A9" s="47">
        <v>9920</v>
      </c>
      <c r="B9" s="46" t="s">
        <v>36</v>
      </c>
      <c r="C9" s="46" t="s">
        <v>37</v>
      </c>
      <c r="D9" s="46" t="s">
        <v>44</v>
      </c>
      <c r="E9" s="46" t="s">
        <v>45</v>
      </c>
      <c r="F9" s="46" t="s">
        <v>52</v>
      </c>
      <c r="G9" s="47">
        <v>10</v>
      </c>
      <c r="H9" s="46" t="s">
        <v>17</v>
      </c>
      <c r="R9" s="46" t="s">
        <v>41</v>
      </c>
      <c r="S9" s="46" t="s">
        <v>42</v>
      </c>
      <c r="T9" s="46" t="s">
        <v>43</v>
      </c>
    </row>
    <row r="10" spans="1:20" s="46" customFormat="1" ht="13" x14ac:dyDescent="0.15">
      <c r="A10" s="47">
        <v>9919</v>
      </c>
      <c r="B10" s="46" t="s">
        <v>36</v>
      </c>
      <c r="C10" s="46" t="s">
        <v>37</v>
      </c>
      <c r="D10" s="46" t="s">
        <v>44</v>
      </c>
      <c r="E10" s="46" t="s">
        <v>45</v>
      </c>
      <c r="F10" s="46" t="s">
        <v>53</v>
      </c>
      <c r="G10" s="47">
        <v>14</v>
      </c>
      <c r="H10" s="46" t="s">
        <v>17</v>
      </c>
      <c r="R10" s="46" t="s">
        <v>41</v>
      </c>
      <c r="S10" s="46" t="s">
        <v>42</v>
      </c>
      <c r="T10" s="46" t="s">
        <v>43</v>
      </c>
    </row>
    <row r="11" spans="1:20" s="46" customFormat="1" ht="13" x14ac:dyDescent="0.15">
      <c r="A11" s="47">
        <v>9918</v>
      </c>
      <c r="B11" s="46" t="s">
        <v>36</v>
      </c>
      <c r="C11" s="46" t="s">
        <v>37</v>
      </c>
      <c r="D11" s="46" t="s">
        <v>38</v>
      </c>
      <c r="E11" s="46" t="s">
        <v>39</v>
      </c>
      <c r="F11" s="46" t="s">
        <v>54</v>
      </c>
      <c r="G11" s="47">
        <v>24</v>
      </c>
      <c r="H11" s="46" t="s">
        <v>17</v>
      </c>
      <c r="R11" s="46" t="s">
        <v>41</v>
      </c>
      <c r="S11" s="46" t="s">
        <v>42</v>
      </c>
      <c r="T11" s="46" t="s">
        <v>43</v>
      </c>
    </row>
    <row r="12" spans="1:20" s="46" customFormat="1" ht="13" x14ac:dyDescent="0.15">
      <c r="A12" s="47">
        <v>9917</v>
      </c>
      <c r="B12" s="46" t="s">
        <v>36</v>
      </c>
      <c r="C12" s="46" t="s">
        <v>37</v>
      </c>
      <c r="D12" s="46" t="s">
        <v>44</v>
      </c>
      <c r="E12" s="46" t="s">
        <v>39</v>
      </c>
      <c r="F12" s="46" t="s">
        <v>55</v>
      </c>
      <c r="G12" s="47">
        <v>21</v>
      </c>
      <c r="H12" s="46" t="s">
        <v>17</v>
      </c>
      <c r="R12" s="46" t="s">
        <v>41</v>
      </c>
      <c r="S12" s="46" t="s">
        <v>42</v>
      </c>
      <c r="T12" s="46" t="s">
        <v>43</v>
      </c>
    </row>
    <row r="13" spans="1:20" s="46" customFormat="1" ht="13" x14ac:dyDescent="0.15">
      <c r="A13" s="47">
        <v>9916</v>
      </c>
      <c r="B13" s="46" t="s">
        <v>36</v>
      </c>
      <c r="C13" s="46" t="s">
        <v>37</v>
      </c>
      <c r="D13" s="46" t="s">
        <v>44</v>
      </c>
      <c r="E13" s="46" t="s">
        <v>45</v>
      </c>
      <c r="F13" s="46" t="s">
        <v>56</v>
      </c>
      <c r="G13" s="47">
        <v>7</v>
      </c>
      <c r="H13" s="46" t="s">
        <v>17</v>
      </c>
      <c r="R13" s="46" t="s">
        <v>41</v>
      </c>
      <c r="S13" s="46" t="s">
        <v>42</v>
      </c>
      <c r="T13" s="46" t="s">
        <v>43</v>
      </c>
    </row>
    <row r="14" spans="1:20" s="46" customFormat="1" ht="13" x14ac:dyDescent="0.15">
      <c r="A14" s="47">
        <v>9915</v>
      </c>
      <c r="B14" s="46" t="s">
        <v>36</v>
      </c>
      <c r="C14" s="46" t="s">
        <v>37</v>
      </c>
      <c r="D14" s="46" t="s">
        <v>44</v>
      </c>
      <c r="E14" s="46" t="s">
        <v>39</v>
      </c>
      <c r="F14" s="46" t="s">
        <v>57</v>
      </c>
      <c r="G14" s="47">
        <v>14</v>
      </c>
      <c r="H14" s="46" t="s">
        <v>17</v>
      </c>
      <c r="R14" s="46" t="s">
        <v>41</v>
      </c>
      <c r="S14" s="46" t="s">
        <v>42</v>
      </c>
      <c r="T14" s="46" t="s">
        <v>43</v>
      </c>
    </row>
    <row r="15" spans="1:20" s="46" customFormat="1" ht="13" x14ac:dyDescent="0.15">
      <c r="A15" s="47">
        <v>9914</v>
      </c>
      <c r="B15" s="46" t="s">
        <v>36</v>
      </c>
      <c r="C15" s="46" t="s">
        <v>37</v>
      </c>
      <c r="D15" s="46" t="s">
        <v>44</v>
      </c>
      <c r="E15" s="46" t="s">
        <v>45</v>
      </c>
      <c r="F15" s="46" t="s">
        <v>58</v>
      </c>
      <c r="G15" s="47">
        <v>20</v>
      </c>
      <c r="H15" s="46" t="s">
        <v>17</v>
      </c>
      <c r="R15" s="46" t="s">
        <v>41</v>
      </c>
      <c r="S15" s="46" t="s">
        <v>42</v>
      </c>
      <c r="T15" s="46" t="s">
        <v>43</v>
      </c>
    </row>
    <row r="16" spans="1:20" s="46" customFormat="1" ht="13" x14ac:dyDescent="0.15">
      <c r="A16" s="47">
        <v>9913</v>
      </c>
      <c r="B16" s="46" t="s">
        <v>36</v>
      </c>
      <c r="C16" s="46" t="s">
        <v>37</v>
      </c>
      <c r="D16" s="46" t="s">
        <v>44</v>
      </c>
      <c r="E16" s="46" t="s">
        <v>45</v>
      </c>
      <c r="F16" s="46" t="s">
        <v>59</v>
      </c>
      <c r="G16" s="47">
        <v>19</v>
      </c>
      <c r="H16" s="46" t="s">
        <v>17</v>
      </c>
      <c r="R16" s="46" t="s">
        <v>41</v>
      </c>
      <c r="S16" s="46" t="s">
        <v>42</v>
      </c>
      <c r="T16" s="46" t="s">
        <v>43</v>
      </c>
    </row>
    <row r="17" spans="1:20" s="46" customFormat="1" ht="13" x14ac:dyDescent="0.15">
      <c r="A17" s="47">
        <v>9912</v>
      </c>
      <c r="B17" s="46" t="s">
        <v>36</v>
      </c>
      <c r="C17" s="46" t="s">
        <v>37</v>
      </c>
      <c r="D17" s="46" t="s">
        <v>44</v>
      </c>
      <c r="E17" s="46" t="s">
        <v>45</v>
      </c>
      <c r="F17" s="46" t="s">
        <v>60</v>
      </c>
      <c r="G17" s="47">
        <v>5</v>
      </c>
      <c r="H17" s="46" t="s">
        <v>17</v>
      </c>
      <c r="R17" s="46" t="s">
        <v>41</v>
      </c>
      <c r="S17" s="46" t="s">
        <v>42</v>
      </c>
      <c r="T17" s="46" t="s">
        <v>43</v>
      </c>
    </row>
    <row r="18" spans="1:20" s="46" customFormat="1" ht="13" x14ac:dyDescent="0.15">
      <c r="A18" s="47">
        <v>9911</v>
      </c>
      <c r="B18" s="46" t="s">
        <v>36</v>
      </c>
      <c r="C18" s="46" t="s">
        <v>37</v>
      </c>
      <c r="D18" s="46" t="s">
        <v>44</v>
      </c>
      <c r="E18" s="46" t="s">
        <v>45</v>
      </c>
      <c r="F18" s="46" t="s">
        <v>61</v>
      </c>
      <c r="G18" s="47">
        <v>7</v>
      </c>
      <c r="H18" s="46" t="s">
        <v>17</v>
      </c>
      <c r="R18" s="46" t="s">
        <v>41</v>
      </c>
      <c r="S18" s="46" t="s">
        <v>42</v>
      </c>
      <c r="T18" s="46" t="s">
        <v>43</v>
      </c>
    </row>
    <row r="19" spans="1:20" s="46" customFormat="1" ht="13" x14ac:dyDescent="0.15">
      <c r="A19" s="47">
        <v>9910</v>
      </c>
      <c r="B19" s="46" t="s">
        <v>36</v>
      </c>
      <c r="C19" s="46" t="s">
        <v>37</v>
      </c>
      <c r="D19" s="46" t="s">
        <v>38</v>
      </c>
      <c r="E19" s="46" t="s">
        <v>45</v>
      </c>
      <c r="F19" s="46" t="s">
        <v>62</v>
      </c>
      <c r="G19" s="47">
        <v>24</v>
      </c>
      <c r="H19" s="46" t="s">
        <v>17</v>
      </c>
      <c r="R19" s="46" t="s">
        <v>41</v>
      </c>
      <c r="S19" s="46" t="s">
        <v>42</v>
      </c>
      <c r="T19" s="46" t="s">
        <v>43</v>
      </c>
    </row>
    <row r="20" spans="1:20" s="46" customFormat="1" ht="13" x14ac:dyDescent="0.15">
      <c r="A20" s="47">
        <v>9909</v>
      </c>
      <c r="B20" s="46" t="s">
        <v>36</v>
      </c>
      <c r="C20" s="46" t="s">
        <v>37</v>
      </c>
      <c r="D20" s="46" t="s">
        <v>44</v>
      </c>
      <c r="E20" s="46" t="s">
        <v>39</v>
      </c>
      <c r="F20" s="46" t="s">
        <v>63</v>
      </c>
      <c r="G20" s="47">
        <v>18</v>
      </c>
      <c r="H20" s="46" t="s">
        <v>17</v>
      </c>
      <c r="R20" s="46" t="s">
        <v>41</v>
      </c>
      <c r="S20" s="46" t="s">
        <v>42</v>
      </c>
      <c r="T20" s="46" t="s">
        <v>43</v>
      </c>
    </row>
    <row r="21" spans="1:20" s="46" customFormat="1" ht="13" x14ac:dyDescent="0.15">
      <c r="A21" s="47">
        <v>9908</v>
      </c>
      <c r="B21" s="46" t="s">
        <v>36</v>
      </c>
      <c r="C21" s="46" t="s">
        <v>37</v>
      </c>
      <c r="D21" s="46" t="s">
        <v>44</v>
      </c>
      <c r="E21" s="46" t="s">
        <v>45</v>
      </c>
      <c r="F21" s="46" t="s">
        <v>46</v>
      </c>
      <c r="G21" s="47">
        <v>5</v>
      </c>
      <c r="H21" s="46" t="s">
        <v>17</v>
      </c>
      <c r="R21" s="46" t="s">
        <v>41</v>
      </c>
      <c r="S21" s="46" t="s">
        <v>42</v>
      </c>
      <c r="T21" s="46" t="s">
        <v>43</v>
      </c>
    </row>
    <row r="22" spans="1:20" s="46" customFormat="1" ht="13" x14ac:dyDescent="0.15">
      <c r="A22" s="47">
        <v>9907</v>
      </c>
      <c r="B22" s="46" t="s">
        <v>36</v>
      </c>
      <c r="C22" s="46" t="s">
        <v>37</v>
      </c>
      <c r="D22" s="46" t="s">
        <v>44</v>
      </c>
      <c r="E22" s="46" t="s">
        <v>39</v>
      </c>
      <c r="F22" s="46" t="s">
        <v>64</v>
      </c>
      <c r="G22" s="47">
        <v>9</v>
      </c>
      <c r="H22" s="46" t="s">
        <v>17</v>
      </c>
      <c r="R22" s="46" t="s">
        <v>41</v>
      </c>
      <c r="S22" s="46" t="s">
        <v>42</v>
      </c>
      <c r="T22" s="46" t="s">
        <v>43</v>
      </c>
    </row>
    <row r="23" spans="1:20" s="46" customFormat="1" ht="13" x14ac:dyDescent="0.15">
      <c r="A23" s="47">
        <v>9906</v>
      </c>
      <c r="B23" s="46" t="s">
        <v>36</v>
      </c>
      <c r="C23" s="46" t="s">
        <v>37</v>
      </c>
      <c r="D23" s="46" t="s">
        <v>44</v>
      </c>
      <c r="E23" s="46" t="s">
        <v>39</v>
      </c>
      <c r="F23" s="46" t="s">
        <v>65</v>
      </c>
      <c r="G23" s="47">
        <v>18</v>
      </c>
      <c r="H23" s="46" t="s">
        <v>17</v>
      </c>
      <c r="R23" s="46" t="s">
        <v>41</v>
      </c>
      <c r="S23" s="46" t="s">
        <v>42</v>
      </c>
      <c r="T23" s="46" t="s">
        <v>43</v>
      </c>
    </row>
    <row r="24" spans="1:20" s="46" customFormat="1" ht="13" x14ac:dyDescent="0.15">
      <c r="A24" s="47">
        <v>9905</v>
      </c>
      <c r="B24" s="46" t="s">
        <v>36</v>
      </c>
      <c r="C24" s="46" t="s">
        <v>37</v>
      </c>
      <c r="D24" s="46" t="s">
        <v>44</v>
      </c>
      <c r="E24" s="46" t="s">
        <v>39</v>
      </c>
      <c r="F24" s="46" t="s">
        <v>66</v>
      </c>
      <c r="G24" s="47">
        <v>21</v>
      </c>
      <c r="H24" s="46" t="s">
        <v>17</v>
      </c>
      <c r="R24" s="46" t="s">
        <v>41</v>
      </c>
      <c r="S24" s="46" t="s">
        <v>42</v>
      </c>
      <c r="T24" s="46" t="s">
        <v>43</v>
      </c>
    </row>
    <row r="25" spans="1:20" s="46" customFormat="1" ht="13" x14ac:dyDescent="0.15">
      <c r="A25" s="47">
        <v>9904</v>
      </c>
      <c r="B25" s="46" t="s">
        <v>36</v>
      </c>
      <c r="C25" s="46" t="s">
        <v>37</v>
      </c>
      <c r="D25" s="46" t="s">
        <v>44</v>
      </c>
      <c r="E25" s="46" t="s">
        <v>39</v>
      </c>
      <c r="F25" s="46" t="s">
        <v>67</v>
      </c>
      <c r="G25" s="47">
        <v>5</v>
      </c>
      <c r="H25" s="46" t="s">
        <v>17</v>
      </c>
      <c r="R25" s="46" t="s">
        <v>41</v>
      </c>
      <c r="S25" s="46" t="s">
        <v>42</v>
      </c>
      <c r="T25" s="46" t="s">
        <v>43</v>
      </c>
    </row>
    <row r="26" spans="1:20" s="46" customFormat="1" ht="13" x14ac:dyDescent="0.15">
      <c r="A26" s="47">
        <v>9903</v>
      </c>
      <c r="B26" s="46" t="s">
        <v>36</v>
      </c>
      <c r="C26" s="46" t="s">
        <v>37</v>
      </c>
      <c r="D26" s="46" t="s">
        <v>44</v>
      </c>
      <c r="E26" s="46" t="s">
        <v>39</v>
      </c>
      <c r="F26" s="46" t="s">
        <v>68</v>
      </c>
      <c r="G26" s="47">
        <v>10</v>
      </c>
      <c r="H26" s="46" t="s">
        <v>17</v>
      </c>
      <c r="R26" s="46" t="s">
        <v>41</v>
      </c>
      <c r="S26" s="46" t="s">
        <v>42</v>
      </c>
      <c r="T26" s="46" t="s">
        <v>43</v>
      </c>
    </row>
    <row r="27" spans="1:20" s="46" customFormat="1" ht="13" x14ac:dyDescent="0.15">
      <c r="A27" s="47">
        <v>9902</v>
      </c>
      <c r="B27" s="46" t="s">
        <v>36</v>
      </c>
      <c r="C27" s="46" t="s">
        <v>37</v>
      </c>
      <c r="D27" s="46" t="s">
        <v>44</v>
      </c>
      <c r="E27" s="46" t="s">
        <v>45</v>
      </c>
      <c r="F27" s="46" t="s">
        <v>69</v>
      </c>
      <c r="G27" s="47">
        <v>6</v>
      </c>
      <c r="H27" s="46" t="s">
        <v>17</v>
      </c>
      <c r="R27" s="46" t="s">
        <v>41</v>
      </c>
      <c r="S27" s="46" t="s">
        <v>42</v>
      </c>
      <c r="T27" s="46" t="s">
        <v>43</v>
      </c>
    </row>
    <row r="28" spans="1:20" s="46" customFormat="1" ht="13" x14ac:dyDescent="0.15">
      <c r="A28" s="47">
        <v>9901</v>
      </c>
      <c r="B28" s="46" t="s">
        <v>36</v>
      </c>
      <c r="C28" s="46" t="s">
        <v>37</v>
      </c>
      <c r="D28" s="46" t="s">
        <v>44</v>
      </c>
      <c r="E28" s="46" t="s">
        <v>45</v>
      </c>
      <c r="F28" s="46" t="s">
        <v>70</v>
      </c>
      <c r="G28" s="47">
        <v>7</v>
      </c>
      <c r="H28" s="46" t="s">
        <v>17</v>
      </c>
      <c r="R28" s="46" t="s">
        <v>41</v>
      </c>
      <c r="S28" s="46" t="s">
        <v>42</v>
      </c>
      <c r="T28" s="46" t="s">
        <v>43</v>
      </c>
    </row>
    <row r="29" spans="1:20" s="46" customFormat="1" ht="13" x14ac:dyDescent="0.15">
      <c r="A29" s="47">
        <v>9900</v>
      </c>
      <c r="B29" s="46" t="s">
        <v>36</v>
      </c>
      <c r="C29" s="46" t="s">
        <v>37</v>
      </c>
      <c r="D29" s="46" t="s">
        <v>44</v>
      </c>
      <c r="E29" s="46" t="s">
        <v>39</v>
      </c>
      <c r="F29" s="46" t="s">
        <v>71</v>
      </c>
      <c r="G29" s="47">
        <v>5</v>
      </c>
      <c r="H29" s="46" t="s">
        <v>17</v>
      </c>
      <c r="R29" s="46" t="s">
        <v>41</v>
      </c>
      <c r="S29" s="46" t="s">
        <v>42</v>
      </c>
      <c r="T29" s="46" t="s">
        <v>43</v>
      </c>
    </row>
    <row r="30" spans="1:20" s="46" customFormat="1" ht="13" x14ac:dyDescent="0.15">
      <c r="A30" s="47">
        <v>9899</v>
      </c>
      <c r="B30" s="46" t="s">
        <v>36</v>
      </c>
      <c r="C30" s="46" t="s">
        <v>37</v>
      </c>
      <c r="D30" s="46" t="s">
        <v>44</v>
      </c>
      <c r="E30" s="46" t="s">
        <v>45</v>
      </c>
      <c r="F30" s="46" t="s">
        <v>72</v>
      </c>
      <c r="G30" s="47">
        <v>5</v>
      </c>
      <c r="H30" s="46" t="s">
        <v>17</v>
      </c>
      <c r="R30" s="46" t="s">
        <v>41</v>
      </c>
      <c r="S30" s="46" t="s">
        <v>42</v>
      </c>
      <c r="T30" s="46" t="s">
        <v>43</v>
      </c>
    </row>
    <row r="31" spans="1:20" s="46" customFormat="1" ht="13" x14ac:dyDescent="0.15">
      <c r="A31" s="47">
        <v>9898</v>
      </c>
      <c r="B31" s="46" t="s">
        <v>36</v>
      </c>
      <c r="C31" s="46" t="s">
        <v>37</v>
      </c>
      <c r="D31" s="46" t="s">
        <v>44</v>
      </c>
      <c r="E31" s="46" t="s">
        <v>39</v>
      </c>
      <c r="F31" s="46" t="s">
        <v>73</v>
      </c>
      <c r="G31" s="47">
        <v>5</v>
      </c>
      <c r="H31" s="46" t="s">
        <v>17</v>
      </c>
      <c r="R31" s="46" t="s">
        <v>41</v>
      </c>
      <c r="S31" s="46" t="s">
        <v>42</v>
      </c>
      <c r="T31" s="46" t="s">
        <v>43</v>
      </c>
    </row>
    <row r="32" spans="1:20" s="46" customFormat="1" ht="13" x14ac:dyDescent="0.15">
      <c r="A32" s="47">
        <v>9897</v>
      </c>
      <c r="B32" s="46" t="s">
        <v>36</v>
      </c>
      <c r="C32" s="46" t="s">
        <v>37</v>
      </c>
      <c r="D32" s="46" t="s">
        <v>44</v>
      </c>
      <c r="E32" s="46" t="s">
        <v>39</v>
      </c>
      <c r="F32" s="46" t="s">
        <v>74</v>
      </c>
      <c r="G32" s="47">
        <v>9</v>
      </c>
      <c r="H32" s="46" t="s">
        <v>17</v>
      </c>
      <c r="R32" s="46" t="s">
        <v>41</v>
      </c>
      <c r="S32" s="46" t="s">
        <v>42</v>
      </c>
      <c r="T32" s="46" t="s">
        <v>43</v>
      </c>
    </row>
    <row r="33" spans="1:20" s="46" customFormat="1" ht="13" x14ac:dyDescent="0.15">
      <c r="A33" s="47">
        <v>9896</v>
      </c>
      <c r="B33" s="46" t="s">
        <v>36</v>
      </c>
      <c r="C33" s="46" t="s">
        <v>37</v>
      </c>
      <c r="D33" s="46" t="s">
        <v>38</v>
      </c>
      <c r="E33" s="46" t="s">
        <v>39</v>
      </c>
      <c r="F33" s="46" t="s">
        <v>75</v>
      </c>
      <c r="G33" s="47">
        <v>8</v>
      </c>
      <c r="H33" s="46" t="s">
        <v>13</v>
      </c>
      <c r="N33" s="46" t="s">
        <v>76</v>
      </c>
      <c r="O33" s="46" t="s">
        <v>77</v>
      </c>
      <c r="S33" s="46" t="s">
        <v>78</v>
      </c>
      <c r="T33" s="46" t="s">
        <v>79</v>
      </c>
    </row>
    <row r="34" spans="1:20" s="46" customFormat="1" ht="13" x14ac:dyDescent="0.15">
      <c r="A34" s="47">
        <v>9895</v>
      </c>
      <c r="B34" s="46" t="s">
        <v>36</v>
      </c>
      <c r="C34" s="46" t="s">
        <v>37</v>
      </c>
      <c r="D34" s="46" t="s">
        <v>44</v>
      </c>
      <c r="E34" s="46" t="s">
        <v>45</v>
      </c>
      <c r="F34" s="46" t="s">
        <v>80</v>
      </c>
      <c r="G34" s="47">
        <v>21</v>
      </c>
      <c r="H34" s="46" t="s">
        <v>13</v>
      </c>
      <c r="N34" s="46" t="s">
        <v>76</v>
      </c>
      <c r="O34" s="46" t="s">
        <v>81</v>
      </c>
      <c r="S34" s="46" t="s">
        <v>82</v>
      </c>
      <c r="T34" s="46" t="s">
        <v>83</v>
      </c>
    </row>
    <row r="35" spans="1:20" s="46" customFormat="1" ht="13" x14ac:dyDescent="0.15">
      <c r="A35" s="47">
        <v>9894</v>
      </c>
      <c r="B35" s="46" t="s">
        <v>36</v>
      </c>
      <c r="C35" s="46" t="s">
        <v>37</v>
      </c>
      <c r="D35" s="46" t="s">
        <v>38</v>
      </c>
      <c r="E35" s="46" t="s">
        <v>39</v>
      </c>
      <c r="F35" s="46" t="s">
        <v>84</v>
      </c>
      <c r="G35" s="47">
        <v>17</v>
      </c>
      <c r="H35" s="46" t="s">
        <v>13</v>
      </c>
      <c r="N35" s="46" t="s">
        <v>85</v>
      </c>
      <c r="S35" s="46" t="s">
        <v>86</v>
      </c>
      <c r="T35" s="46" t="s">
        <v>87</v>
      </c>
    </row>
    <row r="36" spans="1:20" s="46" customFormat="1" ht="13" x14ac:dyDescent="0.15">
      <c r="A36" s="47">
        <v>9893</v>
      </c>
      <c r="B36" s="46" t="s">
        <v>36</v>
      </c>
      <c r="C36" s="46" t="s">
        <v>37</v>
      </c>
      <c r="D36" s="46" t="s">
        <v>38</v>
      </c>
      <c r="E36" s="46" t="s">
        <v>39</v>
      </c>
      <c r="F36" s="46" t="s">
        <v>88</v>
      </c>
      <c r="G36" s="47">
        <v>20</v>
      </c>
      <c r="H36" s="46" t="s">
        <v>13</v>
      </c>
      <c r="N36" s="46" t="s">
        <v>85</v>
      </c>
      <c r="S36" s="46" t="s">
        <v>86</v>
      </c>
      <c r="T36" s="46" t="s">
        <v>89</v>
      </c>
    </row>
    <row r="37" spans="1:20" s="46" customFormat="1" ht="13" x14ac:dyDescent="0.15">
      <c r="A37" s="47">
        <v>9892</v>
      </c>
      <c r="B37" s="46" t="s">
        <v>36</v>
      </c>
      <c r="C37" s="46" t="s">
        <v>37</v>
      </c>
      <c r="D37" s="46" t="s">
        <v>38</v>
      </c>
      <c r="E37" s="46" t="s">
        <v>39</v>
      </c>
      <c r="F37" s="46" t="s">
        <v>90</v>
      </c>
      <c r="G37" s="47">
        <v>11</v>
      </c>
      <c r="H37" s="46" t="s">
        <v>13</v>
      </c>
      <c r="N37" s="46" t="s">
        <v>85</v>
      </c>
      <c r="S37" s="46" t="s">
        <v>86</v>
      </c>
      <c r="T37" s="46" t="s">
        <v>91</v>
      </c>
    </row>
    <row r="38" spans="1:20" s="46" customFormat="1" ht="13" x14ac:dyDescent="0.15">
      <c r="A38" s="47">
        <v>9891</v>
      </c>
      <c r="B38" s="46" t="s">
        <v>36</v>
      </c>
      <c r="C38" s="46" t="s">
        <v>37</v>
      </c>
      <c r="D38" s="46" t="s">
        <v>38</v>
      </c>
      <c r="E38" s="46" t="s">
        <v>39</v>
      </c>
      <c r="F38" s="46" t="s">
        <v>92</v>
      </c>
      <c r="G38" s="47">
        <v>15</v>
      </c>
      <c r="H38" s="46" t="s">
        <v>13</v>
      </c>
      <c r="N38" s="46" t="s">
        <v>85</v>
      </c>
      <c r="S38" s="46" t="s">
        <v>86</v>
      </c>
      <c r="T38" s="46" t="s">
        <v>91</v>
      </c>
    </row>
    <row r="39" spans="1:20" s="46" customFormat="1" ht="13" x14ac:dyDescent="0.15">
      <c r="A39" s="47">
        <v>9890</v>
      </c>
      <c r="B39" s="46" t="s">
        <v>36</v>
      </c>
      <c r="C39" s="46" t="s">
        <v>37</v>
      </c>
      <c r="D39" s="46" t="s">
        <v>38</v>
      </c>
      <c r="E39" s="46" t="s">
        <v>45</v>
      </c>
      <c r="F39" s="46" t="s">
        <v>93</v>
      </c>
      <c r="G39" s="47">
        <v>11</v>
      </c>
      <c r="H39" s="46" t="s">
        <v>13</v>
      </c>
      <c r="N39" s="46" t="s">
        <v>85</v>
      </c>
      <c r="S39" s="46" t="s">
        <v>86</v>
      </c>
      <c r="T39" s="46" t="s">
        <v>91</v>
      </c>
    </row>
    <row r="40" spans="1:20" s="46" customFormat="1" ht="13" x14ac:dyDescent="0.15">
      <c r="A40" s="47">
        <v>9889</v>
      </c>
      <c r="B40" s="46" t="s">
        <v>36</v>
      </c>
      <c r="C40" s="46" t="s">
        <v>37</v>
      </c>
      <c r="D40" s="46" t="s">
        <v>38</v>
      </c>
      <c r="E40" s="46" t="s">
        <v>39</v>
      </c>
      <c r="F40" s="46" t="s">
        <v>94</v>
      </c>
      <c r="G40" s="47">
        <v>14</v>
      </c>
      <c r="H40" s="46" t="s">
        <v>13</v>
      </c>
      <c r="N40" s="46" t="s">
        <v>85</v>
      </c>
      <c r="S40" s="46" t="s">
        <v>86</v>
      </c>
      <c r="T40" s="46" t="s">
        <v>91</v>
      </c>
    </row>
    <row r="41" spans="1:20" s="46" customFormat="1" ht="13" x14ac:dyDescent="0.15">
      <c r="A41" s="47">
        <v>9888</v>
      </c>
      <c r="B41" s="46" t="s">
        <v>36</v>
      </c>
      <c r="C41" s="46" t="s">
        <v>37</v>
      </c>
      <c r="D41" s="46" t="s">
        <v>44</v>
      </c>
      <c r="E41" s="46" t="s">
        <v>39</v>
      </c>
      <c r="F41" s="46" t="s">
        <v>95</v>
      </c>
      <c r="G41" s="47">
        <v>9</v>
      </c>
      <c r="H41" s="46" t="s">
        <v>13</v>
      </c>
      <c r="N41" s="46" t="s">
        <v>85</v>
      </c>
      <c r="S41" s="46" t="s">
        <v>86</v>
      </c>
      <c r="T41" s="46" t="s">
        <v>91</v>
      </c>
    </row>
    <row r="42" spans="1:20" s="46" customFormat="1" ht="13" x14ac:dyDescent="0.15">
      <c r="A42" s="47">
        <v>9887</v>
      </c>
      <c r="B42" s="46" t="s">
        <v>36</v>
      </c>
      <c r="C42" s="46" t="s">
        <v>37</v>
      </c>
      <c r="D42" s="46" t="s">
        <v>38</v>
      </c>
      <c r="E42" s="46" t="s">
        <v>45</v>
      </c>
      <c r="F42" s="46" t="s">
        <v>96</v>
      </c>
      <c r="G42" s="47">
        <v>8</v>
      </c>
      <c r="H42" s="46" t="s">
        <v>13</v>
      </c>
      <c r="N42" s="46" t="s">
        <v>85</v>
      </c>
      <c r="S42" s="46" t="s">
        <v>86</v>
      </c>
      <c r="T42" s="46" t="s">
        <v>91</v>
      </c>
    </row>
    <row r="43" spans="1:20" s="46" customFormat="1" ht="13" x14ac:dyDescent="0.15">
      <c r="A43" s="47">
        <v>9886</v>
      </c>
      <c r="B43" s="46" t="s">
        <v>36</v>
      </c>
      <c r="C43" s="46" t="s">
        <v>37</v>
      </c>
      <c r="D43" s="46" t="s">
        <v>38</v>
      </c>
      <c r="E43" s="46" t="s">
        <v>39</v>
      </c>
      <c r="F43" s="46" t="s">
        <v>97</v>
      </c>
      <c r="G43" s="47">
        <v>24</v>
      </c>
      <c r="H43" s="46" t="s">
        <v>13</v>
      </c>
      <c r="N43" s="46" t="s">
        <v>85</v>
      </c>
      <c r="S43" s="46" t="s">
        <v>98</v>
      </c>
      <c r="T43" s="46" t="s">
        <v>99</v>
      </c>
    </row>
    <row r="44" spans="1:20" s="46" customFormat="1" ht="13" x14ac:dyDescent="0.15">
      <c r="A44" s="47">
        <v>9885</v>
      </c>
      <c r="B44" s="46" t="s">
        <v>36</v>
      </c>
      <c r="C44" s="46" t="s">
        <v>37</v>
      </c>
      <c r="D44" s="46" t="s">
        <v>44</v>
      </c>
      <c r="E44" s="46" t="s">
        <v>39</v>
      </c>
      <c r="F44" s="46" t="s">
        <v>100</v>
      </c>
      <c r="G44" s="47">
        <v>6</v>
      </c>
      <c r="H44" s="46" t="s">
        <v>13</v>
      </c>
      <c r="N44" s="46" t="s">
        <v>101</v>
      </c>
      <c r="S44" s="46" t="s">
        <v>102</v>
      </c>
      <c r="T44" s="46" t="s">
        <v>103</v>
      </c>
    </row>
    <row r="45" spans="1:20" s="46" customFormat="1" ht="13" x14ac:dyDescent="0.15">
      <c r="A45" s="47">
        <v>9884</v>
      </c>
      <c r="B45" s="46" t="s">
        <v>36</v>
      </c>
      <c r="C45" s="46" t="s">
        <v>37</v>
      </c>
      <c r="D45" s="46" t="s">
        <v>44</v>
      </c>
      <c r="E45" s="46" t="s">
        <v>39</v>
      </c>
      <c r="F45" s="46" t="s">
        <v>104</v>
      </c>
      <c r="G45" s="47">
        <v>21</v>
      </c>
      <c r="H45" s="46" t="s">
        <v>11</v>
      </c>
      <c r="L45" s="46" t="s">
        <v>105</v>
      </c>
      <c r="S45" s="46" t="s">
        <v>106</v>
      </c>
      <c r="T45" s="46" t="s">
        <v>107</v>
      </c>
    </row>
    <row r="46" spans="1:20" s="46" customFormat="1" ht="13" x14ac:dyDescent="0.15">
      <c r="A46" s="47">
        <v>9883</v>
      </c>
      <c r="B46" s="46" t="s">
        <v>36</v>
      </c>
      <c r="C46" s="46" t="s">
        <v>37</v>
      </c>
      <c r="D46" s="46" t="s">
        <v>44</v>
      </c>
      <c r="E46" s="46" t="s">
        <v>45</v>
      </c>
      <c r="F46" s="46" t="s">
        <v>108</v>
      </c>
      <c r="G46" s="47">
        <v>22</v>
      </c>
      <c r="H46" s="46" t="s">
        <v>11</v>
      </c>
      <c r="L46" s="46" t="s">
        <v>105</v>
      </c>
      <c r="S46" s="46" t="s">
        <v>106</v>
      </c>
      <c r="T46" s="46" t="s">
        <v>109</v>
      </c>
    </row>
    <row r="47" spans="1:20" s="46" customFormat="1" ht="13" x14ac:dyDescent="0.15">
      <c r="A47" s="47">
        <v>9882</v>
      </c>
      <c r="B47" s="46" t="s">
        <v>36</v>
      </c>
      <c r="C47" s="46" t="s">
        <v>37</v>
      </c>
      <c r="D47" s="46" t="s">
        <v>44</v>
      </c>
      <c r="E47" s="46" t="s">
        <v>39</v>
      </c>
      <c r="F47" s="46" t="s">
        <v>71</v>
      </c>
      <c r="G47" s="47">
        <v>5</v>
      </c>
      <c r="H47" s="46" t="s">
        <v>11</v>
      </c>
      <c r="L47" s="46" t="s">
        <v>105</v>
      </c>
      <c r="S47" s="46" t="s">
        <v>110</v>
      </c>
      <c r="T47" s="46" t="s">
        <v>111</v>
      </c>
    </row>
    <row r="48" spans="1:20" s="46" customFormat="1" ht="13" x14ac:dyDescent="0.15">
      <c r="A48" s="47">
        <v>9881</v>
      </c>
      <c r="B48" s="46" t="s">
        <v>36</v>
      </c>
      <c r="C48" s="46" t="s">
        <v>37</v>
      </c>
      <c r="D48" s="46" t="s">
        <v>38</v>
      </c>
      <c r="E48" s="46" t="s">
        <v>39</v>
      </c>
      <c r="F48" s="46" t="s">
        <v>112</v>
      </c>
      <c r="G48" s="47">
        <v>18</v>
      </c>
      <c r="H48" s="46" t="s">
        <v>11</v>
      </c>
      <c r="L48" s="46" t="s">
        <v>113</v>
      </c>
      <c r="M48" s="46" t="s">
        <v>114</v>
      </c>
      <c r="S48" s="46" t="s">
        <v>115</v>
      </c>
      <c r="T48" s="46" t="s">
        <v>116</v>
      </c>
    </row>
    <row r="49" spans="1:20" s="46" customFormat="1" ht="13" x14ac:dyDescent="0.15">
      <c r="A49" s="47">
        <v>9880</v>
      </c>
      <c r="B49" s="46" t="s">
        <v>36</v>
      </c>
      <c r="C49" s="46" t="s">
        <v>37</v>
      </c>
      <c r="D49" s="46" t="s">
        <v>44</v>
      </c>
      <c r="E49" s="46" t="s">
        <v>45</v>
      </c>
      <c r="F49" s="46" t="s">
        <v>117</v>
      </c>
      <c r="G49" s="47">
        <v>14</v>
      </c>
      <c r="H49" s="46" t="s">
        <v>11</v>
      </c>
      <c r="L49" s="46" t="s">
        <v>113</v>
      </c>
      <c r="M49" s="46" t="s">
        <v>118</v>
      </c>
      <c r="S49" s="46" t="s">
        <v>119</v>
      </c>
      <c r="T49" s="46" t="s">
        <v>120</v>
      </c>
    </row>
    <row r="50" spans="1:20" s="46" customFormat="1" ht="13" x14ac:dyDescent="0.15">
      <c r="A50" s="47">
        <v>9879</v>
      </c>
      <c r="B50" s="46" t="s">
        <v>36</v>
      </c>
      <c r="C50" s="46" t="s">
        <v>37</v>
      </c>
      <c r="D50" s="46" t="s">
        <v>38</v>
      </c>
      <c r="E50" s="46" t="s">
        <v>45</v>
      </c>
      <c r="F50" s="46" t="s">
        <v>121</v>
      </c>
      <c r="G50" s="47">
        <v>21</v>
      </c>
      <c r="H50" s="46" t="s">
        <v>9</v>
      </c>
      <c r="J50" s="46" t="s">
        <v>122</v>
      </c>
      <c r="K50" s="46" t="s">
        <v>123</v>
      </c>
      <c r="S50" s="46" t="s">
        <v>124</v>
      </c>
      <c r="T50" s="46" t="s">
        <v>125</v>
      </c>
    </row>
    <row r="51" spans="1:20" s="46" customFormat="1" ht="13" x14ac:dyDescent="0.15">
      <c r="A51" s="47">
        <v>9878</v>
      </c>
      <c r="B51" s="46" t="s">
        <v>36</v>
      </c>
      <c r="C51" s="46" t="s">
        <v>37</v>
      </c>
      <c r="D51" s="46" t="s">
        <v>44</v>
      </c>
      <c r="E51" s="46" t="s">
        <v>39</v>
      </c>
      <c r="F51" s="46" t="s">
        <v>104</v>
      </c>
      <c r="G51" s="47">
        <v>21</v>
      </c>
      <c r="H51" s="46" t="s">
        <v>9</v>
      </c>
      <c r="J51" s="46" t="s">
        <v>122</v>
      </c>
      <c r="K51" s="46" t="s">
        <v>123</v>
      </c>
      <c r="S51" s="46" t="s">
        <v>124</v>
      </c>
      <c r="T51" s="46" t="s">
        <v>126</v>
      </c>
    </row>
    <row r="52" spans="1:20" s="46" customFormat="1" ht="13" x14ac:dyDescent="0.15">
      <c r="A52" s="47">
        <v>9877</v>
      </c>
      <c r="B52" s="46" t="s">
        <v>36</v>
      </c>
      <c r="C52" s="46" t="s">
        <v>37</v>
      </c>
      <c r="D52" s="46" t="s">
        <v>44</v>
      </c>
      <c r="E52" s="46" t="s">
        <v>45</v>
      </c>
      <c r="F52" s="46" t="s">
        <v>108</v>
      </c>
      <c r="G52" s="47">
        <v>22</v>
      </c>
      <c r="H52" s="46" t="s">
        <v>9</v>
      </c>
      <c r="J52" s="46" t="s">
        <v>122</v>
      </c>
      <c r="K52" s="46" t="s">
        <v>123</v>
      </c>
      <c r="S52" s="46" t="s">
        <v>124</v>
      </c>
      <c r="T52" s="46" t="s">
        <v>127</v>
      </c>
    </row>
    <row r="53" spans="1:20" s="46" customFormat="1" ht="13" x14ac:dyDescent="0.15">
      <c r="A53" s="47">
        <v>9876</v>
      </c>
      <c r="B53" s="46" t="s">
        <v>36</v>
      </c>
      <c r="C53" s="46" t="s">
        <v>37</v>
      </c>
      <c r="D53" s="46" t="s">
        <v>44</v>
      </c>
      <c r="E53" s="46" t="s">
        <v>45</v>
      </c>
      <c r="F53" s="46" t="s">
        <v>128</v>
      </c>
      <c r="G53" s="47">
        <v>15</v>
      </c>
      <c r="H53" s="46" t="s">
        <v>9</v>
      </c>
      <c r="J53" s="46" t="s">
        <v>122</v>
      </c>
      <c r="K53" s="46" t="s">
        <v>123</v>
      </c>
      <c r="S53" s="46" t="s">
        <v>124</v>
      </c>
      <c r="T53" s="46" t="s">
        <v>129</v>
      </c>
    </row>
    <row r="54" spans="1:20" s="46" customFormat="1" ht="13" x14ac:dyDescent="0.15">
      <c r="A54" s="47">
        <v>9875</v>
      </c>
      <c r="B54" s="46" t="s">
        <v>36</v>
      </c>
      <c r="C54" s="46" t="s">
        <v>37</v>
      </c>
      <c r="D54" s="46" t="s">
        <v>44</v>
      </c>
      <c r="E54" s="46" t="s">
        <v>39</v>
      </c>
      <c r="F54" s="46" t="s">
        <v>130</v>
      </c>
      <c r="G54" s="47">
        <v>9</v>
      </c>
      <c r="H54" s="46" t="s">
        <v>9</v>
      </c>
      <c r="J54" s="46" t="s">
        <v>122</v>
      </c>
      <c r="K54" s="46" t="s">
        <v>123</v>
      </c>
      <c r="S54" s="46" t="s">
        <v>124</v>
      </c>
      <c r="T54" s="46" t="s">
        <v>131</v>
      </c>
    </row>
    <row r="55" spans="1:20" s="46" customFormat="1" ht="13" x14ac:dyDescent="0.15">
      <c r="A55" s="47">
        <v>9874</v>
      </c>
      <c r="B55" s="46" t="s">
        <v>36</v>
      </c>
      <c r="C55" s="46" t="s">
        <v>37</v>
      </c>
      <c r="D55" s="46" t="s">
        <v>44</v>
      </c>
      <c r="E55" s="46" t="s">
        <v>45</v>
      </c>
      <c r="F55" s="46" t="s">
        <v>132</v>
      </c>
      <c r="G55" s="47">
        <v>11</v>
      </c>
      <c r="H55" s="46" t="s">
        <v>9</v>
      </c>
      <c r="J55" s="46" t="s">
        <v>122</v>
      </c>
      <c r="K55" s="46" t="s">
        <v>123</v>
      </c>
      <c r="S55" s="46" t="s">
        <v>124</v>
      </c>
      <c r="T55" s="46" t="s">
        <v>133</v>
      </c>
    </row>
    <row r="56" spans="1:20" s="46" customFormat="1" ht="13" x14ac:dyDescent="0.15">
      <c r="A56" s="47">
        <v>9873</v>
      </c>
      <c r="B56" s="46" t="s">
        <v>36</v>
      </c>
      <c r="C56" s="46" t="s">
        <v>37</v>
      </c>
      <c r="D56" s="46" t="s">
        <v>44</v>
      </c>
      <c r="E56" s="46" t="s">
        <v>39</v>
      </c>
      <c r="F56" s="46" t="s">
        <v>94</v>
      </c>
      <c r="G56" s="47">
        <v>14</v>
      </c>
      <c r="H56" s="46" t="s">
        <v>9</v>
      </c>
      <c r="J56" s="46" t="s">
        <v>122</v>
      </c>
      <c r="K56" s="46" t="s">
        <v>123</v>
      </c>
      <c r="S56" s="46" t="s">
        <v>124</v>
      </c>
      <c r="T56" s="46" t="s">
        <v>133</v>
      </c>
    </row>
    <row r="57" spans="1:20" s="46" customFormat="1" ht="13" x14ac:dyDescent="0.15">
      <c r="A57" s="47">
        <v>9872</v>
      </c>
      <c r="B57" s="46" t="s">
        <v>36</v>
      </c>
      <c r="C57" s="46" t="s">
        <v>37</v>
      </c>
      <c r="D57" s="46" t="s">
        <v>44</v>
      </c>
      <c r="E57" s="46" t="s">
        <v>45</v>
      </c>
      <c r="F57" s="46" t="s">
        <v>134</v>
      </c>
      <c r="G57" s="47">
        <v>10</v>
      </c>
      <c r="H57" s="46" t="s">
        <v>9</v>
      </c>
      <c r="J57" s="46" t="s">
        <v>122</v>
      </c>
      <c r="K57" s="46" t="s">
        <v>123</v>
      </c>
      <c r="S57" s="46" t="s">
        <v>124</v>
      </c>
      <c r="T57" s="46" t="s">
        <v>133</v>
      </c>
    </row>
    <row r="58" spans="1:20" s="46" customFormat="1" ht="13" x14ac:dyDescent="0.15">
      <c r="A58" s="47">
        <v>9871</v>
      </c>
      <c r="B58" s="46" t="s">
        <v>36</v>
      </c>
      <c r="C58" s="46" t="s">
        <v>37</v>
      </c>
      <c r="D58" s="46" t="s">
        <v>44</v>
      </c>
      <c r="E58" s="46" t="s">
        <v>39</v>
      </c>
      <c r="F58" s="46" t="s">
        <v>135</v>
      </c>
      <c r="G58" s="47">
        <v>15</v>
      </c>
      <c r="H58" s="46" t="s">
        <v>9</v>
      </c>
      <c r="J58" s="46" t="s">
        <v>122</v>
      </c>
      <c r="K58" s="46" t="s">
        <v>123</v>
      </c>
      <c r="S58" s="46" t="s">
        <v>124</v>
      </c>
      <c r="T58" s="46" t="s">
        <v>133</v>
      </c>
    </row>
    <row r="59" spans="1:20" s="46" customFormat="1" ht="13" x14ac:dyDescent="0.15">
      <c r="A59" s="47">
        <v>9870</v>
      </c>
      <c r="B59" s="46" t="s">
        <v>36</v>
      </c>
      <c r="C59" s="46" t="s">
        <v>37</v>
      </c>
      <c r="D59" s="46" t="s">
        <v>38</v>
      </c>
      <c r="E59" s="46" t="s">
        <v>45</v>
      </c>
      <c r="F59" s="46" t="s">
        <v>136</v>
      </c>
      <c r="G59" s="47">
        <v>23</v>
      </c>
      <c r="H59" s="46" t="s">
        <v>9</v>
      </c>
      <c r="J59" s="46" t="s">
        <v>122</v>
      </c>
      <c r="K59" s="46" t="s">
        <v>123</v>
      </c>
      <c r="S59" s="46" t="s">
        <v>124</v>
      </c>
      <c r="T59" s="46" t="s">
        <v>133</v>
      </c>
    </row>
    <row r="60" spans="1:20" s="46" customFormat="1" ht="13" x14ac:dyDescent="0.15">
      <c r="A60" s="47">
        <v>9869</v>
      </c>
      <c r="B60" s="46" t="s">
        <v>36</v>
      </c>
      <c r="C60" s="46" t="s">
        <v>37</v>
      </c>
      <c r="D60" s="46" t="s">
        <v>38</v>
      </c>
      <c r="E60" s="46" t="s">
        <v>39</v>
      </c>
      <c r="F60" s="46" t="s">
        <v>112</v>
      </c>
      <c r="G60" s="47">
        <v>18</v>
      </c>
      <c r="H60" s="46" t="s">
        <v>9</v>
      </c>
      <c r="J60" s="46" t="s">
        <v>122</v>
      </c>
      <c r="K60" s="46" t="s">
        <v>123</v>
      </c>
      <c r="S60" s="46" t="s">
        <v>124</v>
      </c>
      <c r="T60" s="46" t="s">
        <v>133</v>
      </c>
    </row>
    <row r="61" spans="1:20" s="46" customFormat="1" ht="13" x14ac:dyDescent="0.15">
      <c r="A61" s="47">
        <v>9868</v>
      </c>
      <c r="B61" s="46" t="s">
        <v>36</v>
      </c>
      <c r="C61" s="46" t="s">
        <v>37</v>
      </c>
      <c r="D61" s="46" t="s">
        <v>44</v>
      </c>
      <c r="E61" s="46" t="s">
        <v>39</v>
      </c>
      <c r="F61" s="46" t="s">
        <v>137</v>
      </c>
      <c r="G61" s="47">
        <v>19</v>
      </c>
      <c r="H61" s="46" t="s">
        <v>9</v>
      </c>
      <c r="J61" s="46" t="s">
        <v>122</v>
      </c>
      <c r="K61" s="46" t="s">
        <v>123</v>
      </c>
      <c r="S61" s="46" t="s">
        <v>124</v>
      </c>
      <c r="T61" s="46" t="s">
        <v>133</v>
      </c>
    </row>
    <row r="62" spans="1:20" s="46" customFormat="1" ht="13" x14ac:dyDescent="0.15">
      <c r="A62" s="47">
        <v>9867</v>
      </c>
      <c r="B62" s="46" t="s">
        <v>36</v>
      </c>
      <c r="C62" s="46" t="s">
        <v>37</v>
      </c>
      <c r="D62" s="46" t="s">
        <v>44</v>
      </c>
      <c r="E62" s="46" t="s">
        <v>45</v>
      </c>
      <c r="F62" s="46" t="s">
        <v>138</v>
      </c>
      <c r="G62" s="47">
        <v>15</v>
      </c>
      <c r="H62" s="46" t="s">
        <v>9</v>
      </c>
      <c r="J62" s="46" t="s">
        <v>122</v>
      </c>
      <c r="K62" s="46" t="s">
        <v>123</v>
      </c>
      <c r="S62" s="46" t="s">
        <v>124</v>
      </c>
      <c r="T62" s="46" t="s">
        <v>133</v>
      </c>
    </row>
    <row r="63" spans="1:20" s="46" customFormat="1" ht="13" x14ac:dyDescent="0.15">
      <c r="A63" s="47">
        <v>9866</v>
      </c>
      <c r="B63" s="46" t="s">
        <v>36</v>
      </c>
      <c r="C63" s="46" t="s">
        <v>37</v>
      </c>
      <c r="D63" s="46" t="s">
        <v>44</v>
      </c>
      <c r="E63" s="46" t="s">
        <v>45</v>
      </c>
      <c r="F63" s="46" t="s">
        <v>70</v>
      </c>
      <c r="G63" s="47">
        <v>7</v>
      </c>
      <c r="H63" s="46" t="s">
        <v>9</v>
      </c>
      <c r="J63" s="46" t="s">
        <v>122</v>
      </c>
      <c r="K63" s="46" t="s">
        <v>123</v>
      </c>
      <c r="S63" s="46" t="s">
        <v>124</v>
      </c>
      <c r="T63" s="46" t="s">
        <v>139</v>
      </c>
    </row>
    <row r="64" spans="1:20" s="46" customFormat="1" ht="13" x14ac:dyDescent="0.15">
      <c r="A64" s="47">
        <v>9865</v>
      </c>
      <c r="B64" s="46" t="s">
        <v>36</v>
      </c>
      <c r="C64" s="46" t="s">
        <v>37</v>
      </c>
      <c r="D64" s="46" t="s">
        <v>44</v>
      </c>
      <c r="E64" s="46" t="s">
        <v>39</v>
      </c>
      <c r="F64" s="46" t="s">
        <v>140</v>
      </c>
      <c r="G64" s="47">
        <v>20</v>
      </c>
      <c r="H64" s="46" t="s">
        <v>9</v>
      </c>
      <c r="J64" s="46" t="s">
        <v>122</v>
      </c>
      <c r="K64" s="46" t="s">
        <v>141</v>
      </c>
      <c r="S64" s="46" t="s">
        <v>142</v>
      </c>
      <c r="T64" s="46" t="s">
        <v>143</v>
      </c>
    </row>
    <row r="65" spans="1:20" s="46" customFormat="1" ht="13" x14ac:dyDescent="0.15">
      <c r="A65" s="47">
        <v>9864</v>
      </c>
      <c r="B65" s="46" t="s">
        <v>36</v>
      </c>
      <c r="C65" s="46" t="s">
        <v>37</v>
      </c>
      <c r="D65" s="46" t="s">
        <v>44</v>
      </c>
      <c r="E65" s="46" t="s">
        <v>39</v>
      </c>
      <c r="F65" s="46" t="s">
        <v>144</v>
      </c>
      <c r="G65" s="47">
        <v>5</v>
      </c>
      <c r="H65" s="46" t="s">
        <v>9</v>
      </c>
      <c r="J65" s="46" t="s">
        <v>122</v>
      </c>
      <c r="K65" s="46" t="s">
        <v>141</v>
      </c>
      <c r="S65" s="46" t="s">
        <v>142</v>
      </c>
      <c r="T65" s="46" t="s">
        <v>145</v>
      </c>
    </row>
    <row r="66" spans="1:20" s="46" customFormat="1" ht="13" x14ac:dyDescent="0.15">
      <c r="A66" s="47">
        <v>9863</v>
      </c>
      <c r="B66" s="46" t="s">
        <v>36</v>
      </c>
      <c r="C66" s="46" t="s">
        <v>37</v>
      </c>
      <c r="D66" s="46" t="s">
        <v>44</v>
      </c>
      <c r="E66" s="46" t="s">
        <v>45</v>
      </c>
      <c r="F66" s="46" t="s">
        <v>146</v>
      </c>
      <c r="G66" s="47">
        <v>5</v>
      </c>
      <c r="H66" s="46" t="s">
        <v>9</v>
      </c>
      <c r="J66" s="46" t="s">
        <v>122</v>
      </c>
      <c r="K66" s="46" t="s">
        <v>141</v>
      </c>
      <c r="S66" s="46" t="s">
        <v>142</v>
      </c>
      <c r="T66" s="46" t="s">
        <v>147</v>
      </c>
    </row>
    <row r="67" spans="1:20" s="46" customFormat="1" ht="13" x14ac:dyDescent="0.15">
      <c r="A67" s="47">
        <v>9862</v>
      </c>
      <c r="B67" s="46" t="s">
        <v>36</v>
      </c>
      <c r="C67" s="46" t="s">
        <v>37</v>
      </c>
      <c r="D67" s="46" t="s">
        <v>44</v>
      </c>
      <c r="E67" s="46" t="s">
        <v>39</v>
      </c>
      <c r="F67" s="46" t="s">
        <v>148</v>
      </c>
      <c r="G67" s="47">
        <v>15</v>
      </c>
      <c r="H67" s="46" t="s">
        <v>9</v>
      </c>
      <c r="J67" s="46" t="s">
        <v>122</v>
      </c>
      <c r="K67" s="46" t="s">
        <v>141</v>
      </c>
      <c r="S67" s="46" t="s">
        <v>142</v>
      </c>
      <c r="T67" s="46" t="s">
        <v>149</v>
      </c>
    </row>
    <row r="68" spans="1:20" s="46" customFormat="1" ht="13" x14ac:dyDescent="0.15">
      <c r="A68" s="47">
        <v>9861</v>
      </c>
      <c r="B68" s="46" t="s">
        <v>36</v>
      </c>
      <c r="C68" s="46" t="s">
        <v>37</v>
      </c>
      <c r="D68" s="46" t="s">
        <v>44</v>
      </c>
      <c r="E68" s="46" t="s">
        <v>39</v>
      </c>
      <c r="F68" s="46" t="s">
        <v>148</v>
      </c>
      <c r="G68" s="47">
        <v>15</v>
      </c>
      <c r="H68" s="46" t="s">
        <v>9</v>
      </c>
      <c r="J68" s="46" t="s">
        <v>122</v>
      </c>
      <c r="K68" s="46" t="s">
        <v>141</v>
      </c>
      <c r="S68" s="46" t="s">
        <v>142</v>
      </c>
      <c r="T68" s="46" t="s">
        <v>150</v>
      </c>
    </row>
    <row r="69" spans="1:20" s="46" customFormat="1" ht="13" x14ac:dyDescent="0.15">
      <c r="A69" s="47">
        <v>9860</v>
      </c>
      <c r="B69" s="46" t="s">
        <v>36</v>
      </c>
      <c r="C69" s="46" t="s">
        <v>37</v>
      </c>
      <c r="D69" s="46" t="s">
        <v>44</v>
      </c>
      <c r="E69" s="46" t="s">
        <v>39</v>
      </c>
      <c r="F69" s="46" t="s">
        <v>46</v>
      </c>
      <c r="G69" s="47">
        <v>5</v>
      </c>
      <c r="H69" s="46" t="s">
        <v>9</v>
      </c>
      <c r="J69" s="46" t="s">
        <v>122</v>
      </c>
      <c r="K69" s="46" t="s">
        <v>141</v>
      </c>
      <c r="S69" s="46" t="s">
        <v>142</v>
      </c>
      <c r="T69" s="46" t="s">
        <v>150</v>
      </c>
    </row>
    <row r="70" spans="1:20" s="46" customFormat="1" ht="13" x14ac:dyDescent="0.15">
      <c r="A70" s="47">
        <v>9859</v>
      </c>
      <c r="B70" s="46" t="s">
        <v>36</v>
      </c>
      <c r="C70" s="46" t="s">
        <v>37</v>
      </c>
      <c r="D70" s="46" t="s">
        <v>44</v>
      </c>
      <c r="E70" s="46" t="s">
        <v>39</v>
      </c>
      <c r="F70" s="46" t="s">
        <v>151</v>
      </c>
      <c r="G70" s="47">
        <v>6</v>
      </c>
      <c r="H70" s="46" t="s">
        <v>9</v>
      </c>
      <c r="J70" s="46" t="s">
        <v>122</v>
      </c>
      <c r="K70" s="46" t="s">
        <v>141</v>
      </c>
      <c r="S70" s="46" t="s">
        <v>142</v>
      </c>
      <c r="T70" s="46" t="s">
        <v>149</v>
      </c>
    </row>
    <row r="71" spans="1:20" s="46" customFormat="1" ht="13" x14ac:dyDescent="0.15">
      <c r="A71" s="47">
        <v>9858</v>
      </c>
      <c r="B71" s="46" t="s">
        <v>36</v>
      </c>
      <c r="C71" s="46" t="s">
        <v>37</v>
      </c>
      <c r="D71" s="46" t="s">
        <v>44</v>
      </c>
      <c r="E71" s="46" t="s">
        <v>39</v>
      </c>
      <c r="F71" s="46" t="s">
        <v>152</v>
      </c>
      <c r="G71" s="47">
        <v>6</v>
      </c>
      <c r="H71" s="46" t="s">
        <v>9</v>
      </c>
      <c r="J71" s="46" t="s">
        <v>122</v>
      </c>
      <c r="K71" s="46" t="s">
        <v>141</v>
      </c>
      <c r="S71" s="46" t="s">
        <v>142</v>
      </c>
      <c r="T71" s="46" t="s">
        <v>153</v>
      </c>
    </row>
    <row r="72" spans="1:20" s="46" customFormat="1" ht="13" x14ac:dyDescent="0.15">
      <c r="A72" s="47">
        <v>9857</v>
      </c>
      <c r="B72" s="46" t="s">
        <v>36</v>
      </c>
      <c r="C72" s="46" t="s">
        <v>37</v>
      </c>
      <c r="D72" s="46" t="s">
        <v>44</v>
      </c>
      <c r="E72" s="46" t="s">
        <v>39</v>
      </c>
      <c r="F72" s="46" t="s">
        <v>154</v>
      </c>
      <c r="G72" s="47">
        <v>11</v>
      </c>
      <c r="H72" s="46" t="s">
        <v>9</v>
      </c>
      <c r="J72" s="46" t="s">
        <v>122</v>
      </c>
      <c r="K72" s="46" t="s">
        <v>155</v>
      </c>
      <c r="S72" s="46" t="s">
        <v>142</v>
      </c>
      <c r="T72" s="46" t="s">
        <v>156</v>
      </c>
    </row>
    <row r="73" spans="1:20" s="46" customFormat="1" ht="13" x14ac:dyDescent="0.15">
      <c r="A73" s="47">
        <v>9856</v>
      </c>
      <c r="B73" s="46" t="s">
        <v>36</v>
      </c>
      <c r="C73" s="46" t="s">
        <v>37</v>
      </c>
      <c r="D73" s="46" t="s">
        <v>44</v>
      </c>
      <c r="E73" s="46" t="s">
        <v>39</v>
      </c>
      <c r="F73" s="46" t="s">
        <v>157</v>
      </c>
      <c r="G73" s="47">
        <v>14</v>
      </c>
      <c r="H73" s="46" t="s">
        <v>9</v>
      </c>
      <c r="J73" s="46" t="s">
        <v>122</v>
      </c>
      <c r="K73" s="46" t="s">
        <v>155</v>
      </c>
      <c r="S73" s="46" t="s">
        <v>142</v>
      </c>
      <c r="T73" s="46" t="s">
        <v>156</v>
      </c>
    </row>
    <row r="74" spans="1:20" s="46" customFormat="1" ht="13" x14ac:dyDescent="0.15">
      <c r="A74" s="47">
        <v>9855</v>
      </c>
      <c r="B74" s="46" t="s">
        <v>36</v>
      </c>
      <c r="C74" s="46" t="s">
        <v>37</v>
      </c>
      <c r="D74" s="46" t="s">
        <v>44</v>
      </c>
      <c r="E74" s="46" t="s">
        <v>39</v>
      </c>
      <c r="F74" s="46" t="s">
        <v>88</v>
      </c>
      <c r="G74" s="47">
        <v>20</v>
      </c>
      <c r="H74" s="46" t="s">
        <v>9</v>
      </c>
      <c r="J74" s="46" t="s">
        <v>122</v>
      </c>
      <c r="K74" s="46" t="s">
        <v>155</v>
      </c>
      <c r="S74" s="46" t="s">
        <v>142</v>
      </c>
      <c r="T74" s="46" t="s">
        <v>156</v>
      </c>
    </row>
    <row r="75" spans="1:20" s="46" customFormat="1" ht="13" x14ac:dyDescent="0.15">
      <c r="A75" s="47">
        <v>9854</v>
      </c>
      <c r="B75" s="46" t="s">
        <v>36</v>
      </c>
      <c r="C75" s="46" t="s">
        <v>37</v>
      </c>
      <c r="D75" s="46" t="s">
        <v>44</v>
      </c>
      <c r="E75" s="46" t="s">
        <v>39</v>
      </c>
      <c r="F75" s="46" t="s">
        <v>158</v>
      </c>
      <c r="G75" s="47">
        <v>5</v>
      </c>
      <c r="H75" s="46" t="s">
        <v>9</v>
      </c>
      <c r="J75" s="46" t="s">
        <v>122</v>
      </c>
      <c r="K75" s="46" t="s">
        <v>155</v>
      </c>
      <c r="S75" s="46" t="s">
        <v>142</v>
      </c>
      <c r="T75" s="46" t="s">
        <v>156</v>
      </c>
    </row>
    <row r="76" spans="1:20" s="46" customFormat="1" ht="13" x14ac:dyDescent="0.15">
      <c r="A76" s="47">
        <v>9853</v>
      </c>
      <c r="B76" s="46" t="s">
        <v>36</v>
      </c>
      <c r="C76" s="46" t="s">
        <v>37</v>
      </c>
      <c r="D76" s="46" t="s">
        <v>44</v>
      </c>
      <c r="E76" s="46" t="s">
        <v>39</v>
      </c>
      <c r="F76" s="46" t="s">
        <v>159</v>
      </c>
      <c r="G76" s="47">
        <v>7</v>
      </c>
      <c r="H76" s="46" t="s">
        <v>9</v>
      </c>
      <c r="J76" s="46" t="s">
        <v>122</v>
      </c>
      <c r="K76" s="46" t="s">
        <v>155</v>
      </c>
      <c r="S76" s="46" t="s">
        <v>142</v>
      </c>
      <c r="T76" s="46" t="s">
        <v>156</v>
      </c>
    </row>
    <row r="77" spans="1:20" s="46" customFormat="1" ht="13" x14ac:dyDescent="0.15">
      <c r="A77" s="47">
        <v>9852</v>
      </c>
      <c r="B77" s="46" t="s">
        <v>36</v>
      </c>
      <c r="C77" s="46" t="s">
        <v>37</v>
      </c>
      <c r="D77" s="46" t="s">
        <v>44</v>
      </c>
      <c r="E77" s="46" t="s">
        <v>45</v>
      </c>
      <c r="F77" s="46" t="s">
        <v>160</v>
      </c>
      <c r="G77" s="47">
        <v>5</v>
      </c>
      <c r="H77" s="46" t="s">
        <v>9</v>
      </c>
      <c r="J77" s="46" t="s">
        <v>122</v>
      </c>
      <c r="K77" s="46" t="s">
        <v>155</v>
      </c>
      <c r="S77" s="46" t="s">
        <v>142</v>
      </c>
      <c r="T77" s="46" t="s">
        <v>161</v>
      </c>
    </row>
    <row r="78" spans="1:20" s="46" customFormat="1" ht="13" x14ac:dyDescent="0.15">
      <c r="A78" s="47">
        <v>9851</v>
      </c>
      <c r="B78" s="46" t="s">
        <v>36</v>
      </c>
      <c r="C78" s="46" t="s">
        <v>37</v>
      </c>
      <c r="D78" s="46" t="s">
        <v>44</v>
      </c>
      <c r="E78" s="46" t="s">
        <v>45</v>
      </c>
      <c r="F78" s="46" t="s">
        <v>162</v>
      </c>
      <c r="G78" s="47">
        <v>5</v>
      </c>
      <c r="H78" s="46" t="s">
        <v>9</v>
      </c>
      <c r="J78" s="46" t="s">
        <v>122</v>
      </c>
      <c r="K78" s="46" t="s">
        <v>155</v>
      </c>
      <c r="S78" s="46" t="s">
        <v>142</v>
      </c>
      <c r="T78" s="46" t="s">
        <v>163</v>
      </c>
    </row>
    <row r="79" spans="1:20" s="46" customFormat="1" ht="13" x14ac:dyDescent="0.15">
      <c r="A79" s="47">
        <v>9850</v>
      </c>
      <c r="B79" s="46" t="s">
        <v>36</v>
      </c>
      <c r="C79" s="46" t="s">
        <v>37</v>
      </c>
      <c r="D79" s="46" t="s">
        <v>44</v>
      </c>
      <c r="E79" s="46" t="s">
        <v>39</v>
      </c>
      <c r="F79" s="46" t="s">
        <v>164</v>
      </c>
      <c r="G79" s="47">
        <v>6</v>
      </c>
      <c r="H79" s="46" t="s">
        <v>9</v>
      </c>
      <c r="J79" s="46" t="s">
        <v>122</v>
      </c>
      <c r="K79" s="46" t="s">
        <v>155</v>
      </c>
      <c r="S79" s="46" t="s">
        <v>142</v>
      </c>
      <c r="T79" s="46" t="s">
        <v>163</v>
      </c>
    </row>
    <row r="80" spans="1:20" s="46" customFormat="1" ht="13" x14ac:dyDescent="0.15">
      <c r="A80" s="47">
        <v>9849</v>
      </c>
      <c r="B80" s="46" t="s">
        <v>36</v>
      </c>
      <c r="C80" s="46" t="s">
        <v>37</v>
      </c>
      <c r="D80" s="46" t="s">
        <v>44</v>
      </c>
      <c r="E80" s="46" t="s">
        <v>39</v>
      </c>
      <c r="F80" s="46" t="s">
        <v>165</v>
      </c>
      <c r="G80" s="47">
        <v>8</v>
      </c>
      <c r="H80" s="46" t="s">
        <v>9</v>
      </c>
      <c r="J80" s="46" t="s">
        <v>122</v>
      </c>
      <c r="K80" s="46" t="s">
        <v>155</v>
      </c>
      <c r="S80" s="46" t="s">
        <v>142</v>
      </c>
      <c r="T80" s="46" t="s">
        <v>163</v>
      </c>
    </row>
    <row r="81" spans="1:20" s="46" customFormat="1" ht="13" x14ac:dyDescent="0.15">
      <c r="A81" s="47">
        <v>9848</v>
      </c>
      <c r="B81" s="46" t="s">
        <v>36</v>
      </c>
      <c r="C81" s="46" t="s">
        <v>37</v>
      </c>
      <c r="D81" s="46" t="s">
        <v>44</v>
      </c>
      <c r="E81" s="46" t="s">
        <v>39</v>
      </c>
      <c r="F81" s="46" t="s">
        <v>166</v>
      </c>
      <c r="G81" s="47">
        <v>8</v>
      </c>
      <c r="H81" s="46" t="s">
        <v>9</v>
      </c>
      <c r="J81" s="46" t="s">
        <v>122</v>
      </c>
      <c r="K81" s="46" t="s">
        <v>155</v>
      </c>
      <c r="S81" s="46" t="s">
        <v>142</v>
      </c>
      <c r="T81" s="46" t="s">
        <v>163</v>
      </c>
    </row>
    <row r="82" spans="1:20" s="46" customFormat="1" ht="13" x14ac:dyDescent="0.15">
      <c r="A82" s="47">
        <v>9847</v>
      </c>
      <c r="B82" s="46" t="s">
        <v>36</v>
      </c>
      <c r="C82" s="46" t="s">
        <v>37</v>
      </c>
      <c r="D82" s="46" t="s">
        <v>44</v>
      </c>
      <c r="E82" s="46" t="s">
        <v>39</v>
      </c>
      <c r="F82" s="46" t="s">
        <v>167</v>
      </c>
      <c r="G82" s="47">
        <v>5</v>
      </c>
      <c r="H82" s="46" t="s">
        <v>9</v>
      </c>
      <c r="J82" s="46" t="s">
        <v>122</v>
      </c>
      <c r="K82" s="46" t="s">
        <v>155</v>
      </c>
      <c r="S82" s="46" t="s">
        <v>142</v>
      </c>
      <c r="T82" s="46" t="s">
        <v>163</v>
      </c>
    </row>
    <row r="83" spans="1:20" s="46" customFormat="1" ht="13" x14ac:dyDescent="0.15">
      <c r="A83" s="47">
        <v>9846</v>
      </c>
      <c r="B83" s="46" t="s">
        <v>36</v>
      </c>
      <c r="C83" s="46" t="s">
        <v>37</v>
      </c>
      <c r="D83" s="46" t="s">
        <v>44</v>
      </c>
      <c r="E83" s="46" t="s">
        <v>39</v>
      </c>
      <c r="F83" s="46" t="s">
        <v>144</v>
      </c>
      <c r="G83" s="47">
        <v>5</v>
      </c>
      <c r="H83" s="46" t="s">
        <v>9</v>
      </c>
      <c r="J83" s="46" t="s">
        <v>122</v>
      </c>
      <c r="K83" s="46" t="s">
        <v>155</v>
      </c>
      <c r="S83" s="46" t="s">
        <v>142</v>
      </c>
      <c r="T83" s="46" t="s">
        <v>168</v>
      </c>
    </row>
    <row r="84" spans="1:20" s="46" customFormat="1" ht="13" x14ac:dyDescent="0.15">
      <c r="A84" s="47">
        <v>9845</v>
      </c>
      <c r="B84" s="46" t="s">
        <v>36</v>
      </c>
      <c r="C84" s="46" t="s">
        <v>37</v>
      </c>
      <c r="D84" s="46" t="s">
        <v>44</v>
      </c>
      <c r="E84" s="46" t="s">
        <v>45</v>
      </c>
      <c r="F84" s="46" t="s">
        <v>169</v>
      </c>
      <c r="G84" s="47">
        <v>6</v>
      </c>
      <c r="H84" s="46" t="s">
        <v>9</v>
      </c>
      <c r="J84" s="46" t="s">
        <v>122</v>
      </c>
      <c r="K84" s="46" t="s">
        <v>155</v>
      </c>
      <c r="S84" s="46" t="s">
        <v>142</v>
      </c>
      <c r="T84" s="46" t="s">
        <v>168</v>
      </c>
    </row>
    <row r="85" spans="1:20" s="46" customFormat="1" ht="13" x14ac:dyDescent="0.15">
      <c r="A85" s="47">
        <v>9844</v>
      </c>
      <c r="B85" s="46" t="s">
        <v>36</v>
      </c>
      <c r="C85" s="46" t="s">
        <v>37</v>
      </c>
      <c r="D85" s="46" t="s">
        <v>44</v>
      </c>
      <c r="E85" s="46" t="s">
        <v>39</v>
      </c>
      <c r="F85" s="46" t="s">
        <v>100</v>
      </c>
      <c r="G85" s="47">
        <v>6</v>
      </c>
      <c r="H85" s="46" t="s">
        <v>9</v>
      </c>
      <c r="J85" s="46" t="s">
        <v>122</v>
      </c>
      <c r="K85" s="46" t="s">
        <v>155</v>
      </c>
      <c r="S85" s="46" t="s">
        <v>142</v>
      </c>
      <c r="T85" s="46" t="s">
        <v>168</v>
      </c>
    </row>
    <row r="86" spans="1:20" s="46" customFormat="1" ht="13" x14ac:dyDescent="0.15">
      <c r="A86" s="47">
        <v>9843</v>
      </c>
      <c r="B86" s="46" t="s">
        <v>36</v>
      </c>
      <c r="C86" s="46" t="s">
        <v>37</v>
      </c>
      <c r="D86" s="46" t="s">
        <v>44</v>
      </c>
      <c r="E86" s="46" t="s">
        <v>39</v>
      </c>
      <c r="F86" s="46" t="s">
        <v>170</v>
      </c>
      <c r="G86" s="47">
        <v>7</v>
      </c>
      <c r="H86" s="46" t="s">
        <v>9</v>
      </c>
      <c r="J86" s="46" t="s">
        <v>122</v>
      </c>
      <c r="K86" s="46" t="s">
        <v>155</v>
      </c>
      <c r="S86" s="46" t="s">
        <v>142</v>
      </c>
      <c r="T86" s="46" t="s">
        <v>168</v>
      </c>
    </row>
    <row r="87" spans="1:20" s="46" customFormat="1" ht="13" x14ac:dyDescent="0.15">
      <c r="A87" s="47">
        <v>9842</v>
      </c>
      <c r="B87" s="46" t="s">
        <v>36</v>
      </c>
      <c r="C87" s="46" t="s">
        <v>37</v>
      </c>
      <c r="D87" s="46" t="s">
        <v>44</v>
      </c>
      <c r="E87" s="46" t="s">
        <v>39</v>
      </c>
      <c r="F87" s="46" t="s">
        <v>171</v>
      </c>
      <c r="G87" s="47">
        <v>8</v>
      </c>
      <c r="H87" s="46" t="s">
        <v>9</v>
      </c>
      <c r="J87" s="46" t="s">
        <v>122</v>
      </c>
      <c r="K87" s="46" t="s">
        <v>155</v>
      </c>
      <c r="S87" s="46" t="s">
        <v>142</v>
      </c>
      <c r="T87" s="46" t="s">
        <v>163</v>
      </c>
    </row>
    <row r="88" spans="1:20" s="46" customFormat="1" ht="13" x14ac:dyDescent="0.15">
      <c r="A88" s="47">
        <v>9841</v>
      </c>
      <c r="B88" s="46" t="s">
        <v>36</v>
      </c>
      <c r="C88" s="46" t="s">
        <v>37</v>
      </c>
      <c r="D88" s="46" t="s">
        <v>44</v>
      </c>
      <c r="E88" s="46" t="s">
        <v>39</v>
      </c>
      <c r="F88" s="46" t="s">
        <v>50</v>
      </c>
      <c r="G88" s="47">
        <v>8</v>
      </c>
      <c r="H88" s="46" t="s">
        <v>9</v>
      </c>
      <c r="J88" s="46" t="s">
        <v>122</v>
      </c>
      <c r="K88" s="46" t="s">
        <v>155</v>
      </c>
      <c r="S88" s="46" t="s">
        <v>142</v>
      </c>
      <c r="T88" s="46" t="s">
        <v>163</v>
      </c>
    </row>
    <row r="89" spans="1:20" s="46" customFormat="1" ht="13" x14ac:dyDescent="0.15">
      <c r="A89" s="47">
        <v>9840</v>
      </c>
      <c r="B89" s="46" t="s">
        <v>172</v>
      </c>
      <c r="C89" s="46" t="s">
        <v>37</v>
      </c>
      <c r="D89" s="46" t="s">
        <v>44</v>
      </c>
      <c r="E89" s="46" t="s">
        <v>45</v>
      </c>
      <c r="F89" s="46" t="s">
        <v>173</v>
      </c>
      <c r="G89" s="47">
        <v>13</v>
      </c>
      <c r="H89" s="46" t="s">
        <v>9</v>
      </c>
      <c r="J89" s="46" t="s">
        <v>174</v>
      </c>
      <c r="S89" s="46" t="s">
        <v>175</v>
      </c>
      <c r="T89" s="46" t="s">
        <v>176</v>
      </c>
    </row>
    <row r="90" spans="1:20" s="46" customFormat="1" ht="13" x14ac:dyDescent="0.15">
      <c r="A90" s="47">
        <v>9839</v>
      </c>
      <c r="B90" s="46" t="s">
        <v>172</v>
      </c>
      <c r="C90" s="46" t="s">
        <v>37</v>
      </c>
      <c r="D90" s="46" t="s">
        <v>44</v>
      </c>
      <c r="E90" s="46" t="s">
        <v>45</v>
      </c>
      <c r="F90" s="46" t="s">
        <v>177</v>
      </c>
      <c r="G90" s="47">
        <v>10</v>
      </c>
      <c r="H90" s="46" t="s">
        <v>9</v>
      </c>
      <c r="J90" s="46" t="s">
        <v>174</v>
      </c>
      <c r="S90" s="46" t="s">
        <v>175</v>
      </c>
      <c r="T90" s="46" t="s">
        <v>176</v>
      </c>
    </row>
    <row r="91" spans="1:20" s="46" customFormat="1" ht="13" x14ac:dyDescent="0.15">
      <c r="A91" s="47">
        <v>9838</v>
      </c>
      <c r="B91" s="46" t="s">
        <v>172</v>
      </c>
      <c r="C91" s="46" t="s">
        <v>37</v>
      </c>
      <c r="D91" s="46" t="s">
        <v>44</v>
      </c>
      <c r="E91" s="46" t="s">
        <v>39</v>
      </c>
      <c r="F91" s="46" t="s">
        <v>178</v>
      </c>
      <c r="G91" s="47">
        <v>7</v>
      </c>
      <c r="H91" s="46" t="s">
        <v>9</v>
      </c>
      <c r="J91" s="46" t="s">
        <v>174</v>
      </c>
      <c r="S91" s="46" t="s">
        <v>175</v>
      </c>
      <c r="T91" s="46" t="s">
        <v>179</v>
      </c>
    </row>
    <row r="92" spans="1:20" s="46" customFormat="1" ht="13" x14ac:dyDescent="0.15">
      <c r="A92" s="47">
        <v>9837</v>
      </c>
      <c r="B92" s="46" t="s">
        <v>172</v>
      </c>
      <c r="C92" s="46" t="s">
        <v>37</v>
      </c>
      <c r="D92" s="46" t="s">
        <v>44</v>
      </c>
      <c r="E92" s="46" t="s">
        <v>45</v>
      </c>
      <c r="F92" s="46" t="s">
        <v>180</v>
      </c>
      <c r="G92" s="47">
        <v>8</v>
      </c>
      <c r="H92" s="46" t="s">
        <v>9</v>
      </c>
      <c r="J92" s="46" t="s">
        <v>174</v>
      </c>
      <c r="S92" s="46" t="s">
        <v>175</v>
      </c>
      <c r="T92" s="46" t="s">
        <v>179</v>
      </c>
    </row>
    <row r="93" spans="1:20" s="46" customFormat="1" ht="13" x14ac:dyDescent="0.15">
      <c r="A93" s="47">
        <v>9836</v>
      </c>
      <c r="B93" s="46" t="s">
        <v>172</v>
      </c>
      <c r="C93" s="46" t="s">
        <v>37</v>
      </c>
      <c r="D93" s="46" t="s">
        <v>44</v>
      </c>
      <c r="E93" s="46" t="s">
        <v>45</v>
      </c>
      <c r="F93" s="46" t="s">
        <v>181</v>
      </c>
      <c r="G93" s="47">
        <v>7</v>
      </c>
      <c r="H93" s="46" t="s">
        <v>9</v>
      </c>
      <c r="J93" s="46" t="s">
        <v>174</v>
      </c>
      <c r="S93" s="46" t="s">
        <v>175</v>
      </c>
      <c r="T93" s="46" t="s">
        <v>179</v>
      </c>
    </row>
    <row r="94" spans="1:20" s="46" customFormat="1" ht="13" x14ac:dyDescent="0.15">
      <c r="A94" s="47">
        <v>9835</v>
      </c>
      <c r="B94" s="46" t="s">
        <v>172</v>
      </c>
      <c r="C94" s="46" t="s">
        <v>37</v>
      </c>
      <c r="D94" s="46" t="s">
        <v>44</v>
      </c>
      <c r="E94" s="46" t="s">
        <v>45</v>
      </c>
      <c r="F94" s="46" t="s">
        <v>182</v>
      </c>
      <c r="G94" s="47">
        <v>5</v>
      </c>
      <c r="H94" s="46" t="s">
        <v>20</v>
      </c>
      <c r="S94" s="46" t="s">
        <v>183</v>
      </c>
      <c r="T94" s="46" t="s">
        <v>184</v>
      </c>
    </row>
    <row r="95" spans="1:20" s="46" customFormat="1" ht="13" x14ac:dyDescent="0.15">
      <c r="A95" s="47">
        <v>9834</v>
      </c>
      <c r="B95" s="46" t="s">
        <v>172</v>
      </c>
      <c r="C95" s="46" t="s">
        <v>37</v>
      </c>
      <c r="D95" s="46" t="s">
        <v>44</v>
      </c>
      <c r="E95" s="46" t="s">
        <v>45</v>
      </c>
      <c r="F95" s="46" t="s">
        <v>185</v>
      </c>
      <c r="G95" s="47">
        <v>5</v>
      </c>
      <c r="H95" s="46" t="s">
        <v>20</v>
      </c>
      <c r="S95" s="46" t="s">
        <v>183</v>
      </c>
      <c r="T95" s="46" t="s">
        <v>184</v>
      </c>
    </row>
    <row r="96" spans="1:20" s="46" customFormat="1" ht="13" x14ac:dyDescent="0.15">
      <c r="A96" s="47">
        <v>9833</v>
      </c>
      <c r="B96" s="46" t="s">
        <v>172</v>
      </c>
      <c r="C96" s="46" t="s">
        <v>37</v>
      </c>
      <c r="D96" s="46" t="s">
        <v>44</v>
      </c>
      <c r="E96" s="46" t="s">
        <v>39</v>
      </c>
      <c r="F96" s="46" t="s">
        <v>186</v>
      </c>
      <c r="G96" s="47">
        <v>13</v>
      </c>
      <c r="H96" s="46" t="s">
        <v>8</v>
      </c>
      <c r="I96" s="46" t="s">
        <v>187</v>
      </c>
      <c r="S96" s="46" t="s">
        <v>188</v>
      </c>
      <c r="T96" s="46" t="s">
        <v>189</v>
      </c>
    </row>
    <row r="97" spans="1:20" s="46" customFormat="1" ht="13" x14ac:dyDescent="0.15">
      <c r="A97" s="47">
        <v>9832</v>
      </c>
      <c r="B97" s="46" t="s">
        <v>172</v>
      </c>
      <c r="C97" s="46" t="s">
        <v>37</v>
      </c>
      <c r="D97" s="46" t="s">
        <v>44</v>
      </c>
      <c r="E97" s="46" t="s">
        <v>39</v>
      </c>
      <c r="F97" s="46" t="s">
        <v>75</v>
      </c>
      <c r="G97" s="47">
        <v>8</v>
      </c>
      <c r="H97" s="46" t="s">
        <v>8</v>
      </c>
      <c r="I97" s="46" t="s">
        <v>187</v>
      </c>
      <c r="S97" s="46" t="s">
        <v>188</v>
      </c>
      <c r="T97" s="46" t="s">
        <v>190</v>
      </c>
    </row>
    <row r="98" spans="1:20" s="46" customFormat="1" ht="13" x14ac:dyDescent="0.15">
      <c r="A98" s="47">
        <v>9831</v>
      </c>
      <c r="B98" s="46" t="s">
        <v>172</v>
      </c>
      <c r="C98" s="46" t="s">
        <v>37</v>
      </c>
      <c r="D98" s="46" t="s">
        <v>44</v>
      </c>
      <c r="E98" s="46" t="s">
        <v>39</v>
      </c>
      <c r="F98" s="46" t="s">
        <v>50</v>
      </c>
      <c r="G98" s="47">
        <v>8</v>
      </c>
      <c r="H98" s="46" t="s">
        <v>8</v>
      </c>
      <c r="I98" s="46" t="s">
        <v>191</v>
      </c>
      <c r="S98" s="46" t="s">
        <v>192</v>
      </c>
      <c r="T98" s="46" t="s">
        <v>193</v>
      </c>
    </row>
    <row r="99" spans="1:20" s="46" customFormat="1" ht="13" x14ac:dyDescent="0.15">
      <c r="A99" s="47">
        <v>9830</v>
      </c>
      <c r="B99" s="46" t="s">
        <v>172</v>
      </c>
      <c r="C99" s="46" t="s">
        <v>37</v>
      </c>
      <c r="D99" s="46" t="s">
        <v>44</v>
      </c>
      <c r="E99" s="46" t="s">
        <v>39</v>
      </c>
      <c r="F99" s="46" t="s">
        <v>162</v>
      </c>
      <c r="G99" s="47">
        <v>5</v>
      </c>
      <c r="H99" s="46" t="s">
        <v>8</v>
      </c>
      <c r="I99" s="46" t="s">
        <v>194</v>
      </c>
      <c r="S99" s="46" t="s">
        <v>195</v>
      </c>
      <c r="T99" s="46" t="s">
        <v>196</v>
      </c>
    </row>
    <row r="100" spans="1:20" s="46" customFormat="1" ht="13" x14ac:dyDescent="0.15">
      <c r="A100" s="47">
        <v>9829</v>
      </c>
      <c r="B100" s="46" t="s">
        <v>172</v>
      </c>
      <c r="C100" s="46" t="s">
        <v>37</v>
      </c>
      <c r="D100" s="46" t="s">
        <v>38</v>
      </c>
      <c r="E100" s="46" t="s">
        <v>39</v>
      </c>
      <c r="F100" s="46" t="s">
        <v>197</v>
      </c>
      <c r="G100" s="47">
        <v>991</v>
      </c>
      <c r="H100" s="46" t="s">
        <v>8</v>
      </c>
      <c r="I100" s="46" t="s">
        <v>194</v>
      </c>
      <c r="S100" s="46" t="s">
        <v>198</v>
      </c>
      <c r="T100" s="46" t="s">
        <v>199</v>
      </c>
    </row>
    <row r="101" spans="1:20" ht="15" x14ac:dyDescent="0.2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3"/>
      <c r="L102" s="64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3"/>
      <c r="I114" s="64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4"/>
      <c r="C115" s="4"/>
      <c r="D115" s="4"/>
      <c r="E115" s="4"/>
      <c r="F115" s="7"/>
      <c r="G115" s="3"/>
      <c r="H115" s="63"/>
      <c r="I115" s="64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5" x14ac:dyDescent="0.2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5" x14ac:dyDescent="0.2">
      <c r="A124" s="10"/>
      <c r="B124" s="11"/>
      <c r="C124" s="8"/>
      <c r="D124" s="8"/>
      <c r="E124" s="8"/>
      <c r="F124" s="7"/>
      <c r="G124" s="10"/>
      <c r="H124" s="63"/>
      <c r="I124" s="64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63"/>
      <c r="I165" s="64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3"/>
      <c r="L168" s="64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3"/>
      <c r="L170" s="64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3"/>
      <c r="L171" s="64"/>
      <c r="M171" s="12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3"/>
      <c r="L173" s="64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3"/>
      <c r="M205" s="64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7"/>
      <c r="G207" s="10"/>
      <c r="H207" s="63"/>
      <c r="I207" s="64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3"/>
      <c r="L209" s="64"/>
      <c r="M209" s="12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3"/>
      <c r="L215" s="64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3"/>
      <c r="L220" s="64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3"/>
      <c r="I223" s="64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63"/>
      <c r="I224" s="64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63"/>
      <c r="I227" s="64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3"/>
      <c r="L230" s="64"/>
      <c r="M230" s="12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3"/>
      <c r="M231" s="64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3"/>
      <c r="I244" s="64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4"/>
      <c r="G245" s="10"/>
      <c r="H245" s="63"/>
      <c r="I245" s="64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7"/>
      <c r="G246" s="10"/>
      <c r="H246" s="63"/>
      <c r="I246" s="64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3"/>
      <c r="I249" s="64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4"/>
      <c r="G250" s="10"/>
      <c r="H250" s="63"/>
      <c r="I250" s="64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7"/>
      <c r="G252" s="10"/>
      <c r="H252" s="63"/>
      <c r="I252" s="64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3"/>
      <c r="L261" s="64"/>
      <c r="M261" s="12"/>
      <c r="N261" s="12"/>
      <c r="O261" s="12"/>
      <c r="P261" s="12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63"/>
      <c r="I262" s="64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4"/>
      <c r="G265" s="10"/>
      <c r="H265" s="63"/>
      <c r="I265" s="64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3"/>
      <c r="I266" s="64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7"/>
      <c r="G267" s="10"/>
      <c r="H267" s="63"/>
      <c r="I267" s="64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3"/>
      <c r="I271" s="64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4"/>
      <c r="G272" s="10"/>
      <c r="H272" s="63"/>
      <c r="I272" s="64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7"/>
      <c r="G273" s="10"/>
      <c r="H273" s="63"/>
      <c r="I273" s="64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5" x14ac:dyDescent="0.2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63"/>
      <c r="I282" s="64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3"/>
      <c r="L295" s="64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3"/>
      <c r="L297" s="64"/>
      <c r="M297" s="12"/>
      <c r="N297" s="12"/>
      <c r="O297" s="12"/>
      <c r="P297" s="12"/>
      <c r="Q297" s="12"/>
      <c r="R297" s="12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3"/>
      <c r="L302" s="64"/>
      <c r="M302" s="12"/>
      <c r="N302" s="12"/>
      <c r="O302" s="12"/>
      <c r="P302" s="12"/>
      <c r="Q302" s="12"/>
      <c r="R302" s="12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3"/>
      <c r="R303" s="64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63"/>
      <c r="I313" s="64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3"/>
      <c r="L318" s="64"/>
      <c r="M318" s="12"/>
      <c r="N318" s="12"/>
      <c r="O318" s="12"/>
      <c r="P318" s="12"/>
      <c r="Q318" s="12"/>
      <c r="R318" s="12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3"/>
      <c r="R329" s="64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4"/>
      <c r="G346" s="10"/>
      <c r="H346" s="63"/>
      <c r="I346" s="64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3"/>
      <c r="M347" s="64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3"/>
      <c r="L354" s="64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3"/>
      <c r="R365" s="64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3"/>
      <c r="M381" s="64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4"/>
      <c r="G387" s="10"/>
      <c r="H387" s="63"/>
      <c r="I387" s="64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3"/>
      <c r="L389" s="64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3"/>
      <c r="L394" s="64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3"/>
      <c r="L432" s="64"/>
      <c r="M432" s="12"/>
      <c r="N432" s="12"/>
      <c r="O432" s="12"/>
      <c r="P432" s="12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63"/>
      <c r="I433" s="64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3"/>
      <c r="L436" s="64"/>
      <c r="M436" s="12"/>
      <c r="N436" s="12"/>
      <c r="O436" s="12"/>
      <c r="P436" s="12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63"/>
      <c r="I437" s="64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3"/>
      <c r="L444" s="64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7"/>
      <c r="G446" s="10"/>
      <c r="H446" s="63"/>
      <c r="I446" s="64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7"/>
      <c r="G470" s="10"/>
      <c r="H470" s="63"/>
      <c r="I470" s="64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3"/>
      <c r="I471" s="64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3"/>
      <c r="I472" s="64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3"/>
      <c r="I473" s="64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3"/>
      <c r="I474" s="64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4"/>
      <c r="G475" s="10"/>
      <c r="H475" s="63"/>
      <c r="I475" s="64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7"/>
      <c r="G476" s="10"/>
      <c r="H476" s="63"/>
      <c r="I476" s="64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4"/>
      <c r="G477" s="10"/>
      <c r="H477" s="63"/>
      <c r="I477" s="64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7"/>
      <c r="G478" s="10"/>
      <c r="H478" s="63"/>
      <c r="I478" s="64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3"/>
      <c r="R479" s="64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63"/>
      <c r="I480" s="64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3"/>
      <c r="R481" s="64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4"/>
      <c r="G484" s="10"/>
      <c r="H484" s="63"/>
      <c r="I484" s="64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3"/>
      <c r="L492" s="64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4"/>
      <c r="G496" s="10"/>
      <c r="H496" s="63"/>
      <c r="I496" s="64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3"/>
      <c r="M497" s="64"/>
      <c r="N497" s="12"/>
      <c r="O497" s="12"/>
      <c r="P497" s="12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4"/>
      <c r="G498" s="10"/>
      <c r="H498" s="63"/>
      <c r="I498" s="64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3"/>
      <c r="M501" s="64"/>
      <c r="N501" s="12"/>
      <c r="O501" s="12"/>
      <c r="P501" s="12"/>
      <c r="Q501" s="12"/>
      <c r="R501" s="12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3"/>
      <c r="L504" s="64"/>
      <c r="M504" s="12"/>
      <c r="N504" s="12"/>
      <c r="O504" s="12"/>
      <c r="P504" s="12"/>
      <c r="Q504" s="12"/>
      <c r="R504" s="12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3"/>
      <c r="R505" s="64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4"/>
      <c r="G508" s="10"/>
      <c r="H508" s="63"/>
      <c r="I508" s="64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3"/>
      <c r="L513" s="64"/>
      <c r="M513" s="12"/>
      <c r="N513" s="12"/>
      <c r="O513" s="12"/>
      <c r="P513" s="12"/>
      <c r="Q513" s="12"/>
      <c r="R513" s="12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3"/>
      <c r="R515" s="64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3"/>
      <c r="L524" s="64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4"/>
      <c r="G537" s="10"/>
      <c r="H537" s="63"/>
      <c r="I537" s="64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7"/>
      <c r="G540" s="10"/>
      <c r="H540" s="63"/>
      <c r="I540" s="64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3"/>
      <c r="R580" s="64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3"/>
      <c r="M582" s="64"/>
      <c r="N582" s="12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63"/>
      <c r="I590" s="64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3"/>
      <c r="M592" s="64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3"/>
      <c r="M599" s="64"/>
      <c r="N599" s="12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3"/>
      <c r="R609" s="64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3"/>
      <c r="L612" s="64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63"/>
      <c r="I617" s="64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3"/>
      <c r="L633" s="64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3"/>
      <c r="R640" s="64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63"/>
      <c r="I643" s="64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3"/>
      <c r="M660" s="64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3"/>
      <c r="M661" s="64"/>
      <c r="N661" s="12"/>
      <c r="O661" s="12"/>
      <c r="P661" s="12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63"/>
      <c r="I662" s="64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3"/>
      <c r="L664" s="64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3"/>
      <c r="L665" s="64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3"/>
      <c r="L666" s="64"/>
      <c r="M666" s="12"/>
      <c r="N666" s="12"/>
      <c r="O666" s="12"/>
      <c r="P666" s="12"/>
      <c r="Q666" s="12"/>
      <c r="R666" s="12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3"/>
      <c r="R667" s="64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3"/>
      <c r="R670" s="64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63"/>
      <c r="I673" s="64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3"/>
      <c r="R674" s="64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3"/>
      <c r="R676" s="64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3"/>
      <c r="L681" s="64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3"/>
      <c r="L689" s="64"/>
      <c r="M689" s="12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3"/>
      <c r="L692" s="64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3"/>
      <c r="L693" s="64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3"/>
      <c r="R703" s="64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63"/>
      <c r="I704" s="64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3"/>
      <c r="L706" s="64"/>
      <c r="M706" s="12"/>
      <c r="N706" s="12"/>
      <c r="O706" s="12"/>
      <c r="P706" s="12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63"/>
      <c r="I707" s="64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3"/>
      <c r="R710" s="64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3"/>
      <c r="R711" s="64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63"/>
      <c r="I718" s="64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7"/>
      <c r="G721" s="10"/>
      <c r="H721" s="63"/>
      <c r="I721" s="64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3"/>
      <c r="M724" s="64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5" x14ac:dyDescent="0.2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3"/>
      <c r="L733" s="64"/>
      <c r="M733" s="12"/>
      <c r="N733" s="12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3"/>
      <c r="M737" s="64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3"/>
      <c r="M748" s="64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3"/>
      <c r="M750" s="64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3"/>
      <c r="L791" s="64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63"/>
      <c r="I804" s="64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3"/>
      <c r="M814" s="64"/>
      <c r="N814" s="12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4"/>
      <c r="G816" s="10"/>
      <c r="H816" s="63"/>
      <c r="I816" s="64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3"/>
      <c r="R818" s="64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63"/>
      <c r="I820" s="64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3"/>
      <c r="M823" s="64"/>
      <c r="N823" s="12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3"/>
      <c r="I840" s="64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63"/>
      <c r="I841" s="64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7"/>
      <c r="G855" s="10"/>
      <c r="H855" s="63"/>
      <c r="I855" s="64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63"/>
      <c r="I856" s="64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3"/>
      <c r="L862" s="64"/>
      <c r="M862" s="12"/>
      <c r="N862" s="12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63"/>
      <c r="I876" s="64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4"/>
      <c r="G880" s="10"/>
      <c r="H880" s="63"/>
      <c r="I880" s="64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3"/>
      <c r="R895" s="64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63"/>
      <c r="I896" s="64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63"/>
      <c r="I907" s="64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3"/>
      <c r="M911" s="64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63"/>
      <c r="I920" s="64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3"/>
      <c r="L921" s="64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3"/>
      <c r="L925" s="64"/>
      <c r="M925" s="12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3"/>
      <c r="M926" s="64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63"/>
      <c r="I941" s="64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5" x14ac:dyDescent="0.2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7"/>
      <c r="G982" s="10"/>
      <c r="H982" s="63"/>
      <c r="I982" s="64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63"/>
      <c r="I983" s="64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7"/>
      <c r="G987" s="10"/>
      <c r="H987" s="63"/>
      <c r="I987" s="64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3"/>
      <c r="L994" s="64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63"/>
      <c r="I1014" s="64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3"/>
      <c r="L1025" s="64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3"/>
      <c r="L1029" s="64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3"/>
      <c r="I1086" s="64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4"/>
      <c r="G1087" s="10"/>
      <c r="H1087" s="63"/>
      <c r="I1087" s="64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3"/>
      <c r="R1088" s="64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4"/>
      <c r="G1091" s="10"/>
      <c r="H1091" s="63"/>
      <c r="I1091" s="64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3"/>
      <c r="L1094" s="64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4"/>
      <c r="G1106" s="10"/>
      <c r="H1106" s="63"/>
      <c r="I1106" s="64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3"/>
      <c r="M1150" s="64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4"/>
      <c r="G1162" s="10"/>
      <c r="H1162" s="63"/>
      <c r="I1162" s="64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3"/>
      <c r="R1198" s="64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3"/>
      <c r="R1199" s="64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3"/>
      <c r="I1202" s="64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63"/>
      <c r="I1203" s="64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7"/>
      <c r="G1206" s="10"/>
      <c r="H1206" s="63"/>
      <c r="I1206" s="64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3"/>
      <c r="L1208" s="64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3"/>
      <c r="L1211" s="64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63"/>
      <c r="I1215" s="64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4"/>
      <c r="G1220" s="10"/>
      <c r="H1220" s="63"/>
      <c r="I1220" s="64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3"/>
      <c r="I1253" s="64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3"/>
      <c r="I1254" s="64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4"/>
      <c r="G1255" s="10"/>
      <c r="H1255" s="63"/>
      <c r="I1255" s="64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7"/>
      <c r="G1256" s="10"/>
      <c r="H1256" s="63"/>
      <c r="I1256" s="64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63"/>
      <c r="I1257" s="64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3"/>
      <c r="L1258" s="64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3"/>
      <c r="L1315" s="64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3"/>
      <c r="L1317" s="64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3"/>
      <c r="L1318" s="64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3"/>
      <c r="L1320" s="64"/>
      <c r="M1320" s="12"/>
      <c r="N1320" s="12"/>
      <c r="O1320" s="12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3"/>
      <c r="L1335" s="64"/>
      <c r="M1335" s="12"/>
      <c r="N1335" s="12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63"/>
      <c r="I1347" s="64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63"/>
      <c r="I1354" s="64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63"/>
      <c r="I1356" s="64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63"/>
      <c r="I1358" s="64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3"/>
      <c r="M1361" s="64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3"/>
      <c r="L1362" s="64"/>
      <c r="M1362" s="12"/>
      <c r="N1362" s="12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3"/>
      <c r="L1365" s="64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3"/>
      <c r="L1366" s="64"/>
      <c r="M1366" s="12"/>
      <c r="N1366" s="12"/>
      <c r="O1366" s="12"/>
      <c r="P1366" s="12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63"/>
      <c r="I1367" s="64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63"/>
      <c r="I1378" s="64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4"/>
      <c r="G1383" s="10"/>
      <c r="H1383" s="63"/>
      <c r="I1383" s="64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63"/>
      <c r="I1387" s="64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3"/>
      <c r="L1396" s="64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3"/>
      <c r="L1397" s="64"/>
      <c r="M1397" s="12"/>
      <c r="N1397" s="12"/>
      <c r="O1397" s="12"/>
      <c r="P1397" s="12"/>
      <c r="Q1397" s="12"/>
      <c r="R1397" s="12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3"/>
      <c r="L1406" s="64"/>
      <c r="M1406" s="12"/>
      <c r="N1406" s="12"/>
      <c r="O1406" s="12"/>
      <c r="P1406" s="12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7"/>
      <c r="G1407" s="10"/>
      <c r="H1407" s="63"/>
      <c r="I1407" s="64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4"/>
      <c r="G1415" s="10"/>
      <c r="H1415" s="63"/>
      <c r="I1415" s="64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3"/>
      <c r="L1417" s="64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3"/>
      <c r="R1458" s="64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3"/>
      <c r="M1478" s="64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3"/>
      <c r="L1480" s="64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3"/>
      <c r="L1481" s="64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3"/>
      <c r="R1486" s="64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3"/>
      <c r="R1501" s="64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3"/>
      <c r="M1505" s="64"/>
      <c r="N1505" s="12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9"/>
      <c r="G1507" s="10"/>
      <c r="H1507" s="63"/>
      <c r="I1507" s="64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63"/>
      <c r="I1511" s="64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4"/>
      <c r="G1521" s="10"/>
      <c r="H1521" s="63"/>
      <c r="I1521" s="64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3"/>
      <c r="L1537" s="64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3"/>
      <c r="L1538" s="64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3"/>
      <c r="L1539" s="64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3"/>
      <c r="I1621" s="64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3"/>
      <c r="I1622" s="64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3"/>
      <c r="I1623" s="64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3"/>
      <c r="I1624" s="64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3"/>
      <c r="I1625" s="64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7"/>
      <c r="G1626" s="10"/>
      <c r="H1626" s="63"/>
      <c r="I1626" s="64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3"/>
      <c r="L1637" s="64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3"/>
      <c r="L1638" s="64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3"/>
      <c r="I1765" s="64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3"/>
      <c r="I1766" s="64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3"/>
      <c r="I1767" s="64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7"/>
      <c r="G1768" s="10"/>
      <c r="H1768" s="63"/>
      <c r="I1768" s="64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63"/>
      <c r="I1769" s="64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63"/>
      <c r="I1903" s="64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3"/>
      <c r="M1917" s="64"/>
      <c r="N1917" s="12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3"/>
      <c r="L1931" s="64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3"/>
      <c r="L1932" s="64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3"/>
      <c r="L1933" s="64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63"/>
      <c r="I1941" s="64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3"/>
      <c r="L1943" s="64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3"/>
      <c r="L1944" s="64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3"/>
      <c r="I1950" s="64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7"/>
      <c r="G1951" s="10"/>
      <c r="H1951" s="63"/>
      <c r="I1951" s="64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3"/>
      <c r="L1957" s="64"/>
      <c r="M1957" s="12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3"/>
      <c r="L1959" s="64"/>
      <c r="M1959" s="12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3"/>
      <c r="I1963" s="64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3"/>
      <c r="I1964" s="64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63"/>
      <c r="I1965" s="64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63"/>
      <c r="I1977" s="64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9"/>
      <c r="G1986" s="10"/>
      <c r="H1986" s="63"/>
      <c r="I1986" s="64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4"/>
      <c r="G1988" s="10"/>
      <c r="H1988" s="63"/>
      <c r="I1988" s="64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3"/>
      <c r="L1990" s="64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3"/>
      <c r="M2005" s="64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7"/>
      <c r="G2008" s="10"/>
      <c r="H2008" s="63"/>
      <c r="I2008" s="64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63"/>
      <c r="I2009" s="64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63"/>
      <c r="I2029" s="64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9"/>
      <c r="G2053" s="10"/>
      <c r="H2053" s="63"/>
      <c r="I2053" s="64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5" x14ac:dyDescent="0.2">
      <c r="A2074" s="10"/>
      <c r="B2074" s="8"/>
      <c r="C2074" s="8"/>
      <c r="D2074" s="8"/>
      <c r="E2074" s="8"/>
      <c r="F2074" s="7"/>
      <c r="G2074" s="10"/>
      <c r="H2074" s="63"/>
      <c r="I2074" s="64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5" x14ac:dyDescent="0.2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4"/>
      <c r="G2201" s="10"/>
      <c r="H2201" s="63"/>
      <c r="I2201" s="64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7"/>
      <c r="G2220" s="10"/>
      <c r="H2220" s="63"/>
      <c r="I2220" s="64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3"/>
      <c r="L2228" s="64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7"/>
      <c r="G2244" s="10"/>
      <c r="H2244" s="63"/>
      <c r="I2244" s="64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4"/>
      <c r="G2245" s="10"/>
      <c r="H2245" s="63"/>
      <c r="I2245" s="64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7"/>
      <c r="G2246" s="10"/>
      <c r="H2246" s="63"/>
      <c r="I2246" s="64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4"/>
      <c r="G2247" s="10"/>
      <c r="H2247" s="63"/>
      <c r="I2247" s="64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63"/>
      <c r="I2276" s="64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3"/>
      <c r="L2284" s="64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3"/>
      <c r="L2285" s="64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3"/>
      <c r="L2286" s="64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3"/>
      <c r="L2562" s="64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3"/>
      <c r="L2563" s="64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63"/>
      <c r="I2835" s="64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3"/>
      <c r="L2837" s="64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3"/>
      <c r="L2838" s="64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3"/>
      <c r="L2839" s="64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63"/>
      <c r="I2919" s="64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3"/>
      <c r="M2927" s="64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63"/>
      <c r="I3022" s="64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63"/>
      <c r="I3025" s="64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7"/>
      <c r="G3027" s="10"/>
      <c r="H3027" s="63"/>
      <c r="I3027" s="64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3"/>
      <c r="L3048" s="64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3"/>
      <c r="L3050" s="64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3"/>
      <c r="L3053" s="64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3"/>
      <c r="L3056" s="64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3"/>
      <c r="L3058" s="64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3"/>
      <c r="L3060" s="64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7"/>
      <c r="G3064" s="10"/>
      <c r="H3064" s="63"/>
      <c r="I3064" s="64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4"/>
      <c r="G3065" s="10"/>
      <c r="H3065" s="63"/>
      <c r="I3065" s="64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63"/>
      <c r="I3067" s="64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3"/>
      <c r="L3075" s="64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3"/>
      <c r="L3076" s="64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3"/>
      <c r="L3078" s="64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3"/>
      <c r="L3080" s="64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3"/>
      <c r="L3083" s="64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3"/>
      <c r="L3084" s="64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3"/>
      <c r="I3188" s="64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4"/>
      <c r="G3189" s="10"/>
      <c r="H3189" s="63"/>
      <c r="I3189" s="64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3"/>
      <c r="L3206" s="64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3"/>
      <c r="L3208" s="64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3"/>
      <c r="L3209" s="64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3"/>
      <c r="L3210" s="64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3"/>
      <c r="L3212" s="64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3"/>
      <c r="L3213" s="64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3"/>
      <c r="L3214" s="64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3"/>
      <c r="L3215" s="64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3"/>
      <c r="L3217" s="64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3"/>
      <c r="L3218" s="64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3"/>
      <c r="L3220" s="64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3"/>
      <c r="L3222" s="64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7"/>
      <c r="G3340" s="10"/>
      <c r="H3340" s="63"/>
      <c r="I3340" s="64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3"/>
      <c r="L3352" s="64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3"/>
      <c r="L3355" s="64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3"/>
      <c r="L3356" s="64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3"/>
      <c r="R3382" s="64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3"/>
      <c r="R3420" s="64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7"/>
      <c r="G3506" s="10"/>
      <c r="H3506" s="63"/>
      <c r="I3506" s="64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3"/>
      <c r="I3507" s="64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3"/>
      <c r="I3508" s="64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4"/>
      <c r="G3509" s="10"/>
      <c r="H3509" s="63"/>
      <c r="I3509" s="64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63"/>
      <c r="I3510" s="64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3"/>
      <c r="L3521" s="64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3"/>
      <c r="I3548" s="64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4"/>
      <c r="G3549" s="10"/>
      <c r="H3549" s="63"/>
      <c r="I3549" s="64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3"/>
      <c r="I3550" s="64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3"/>
      <c r="I3551" s="64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7"/>
      <c r="G3552" s="10"/>
      <c r="H3552" s="63"/>
      <c r="I3552" s="64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4"/>
      <c r="G3553" s="10"/>
      <c r="H3553" s="63"/>
      <c r="I3553" s="64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63"/>
      <c r="I3554" s="64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3"/>
      <c r="L3563" s="64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3"/>
      <c r="L3564" s="64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3"/>
      <c r="L3565" s="64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7"/>
      <c r="G3573" s="10"/>
      <c r="H3573" s="63"/>
      <c r="I3573" s="64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4"/>
      <c r="G3574" s="10"/>
      <c r="H3574" s="63"/>
      <c r="I3574" s="64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7"/>
      <c r="G3575" s="10"/>
      <c r="H3575" s="63"/>
      <c r="I3575" s="64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3"/>
      <c r="L3585" s="64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3"/>
      <c r="L3589" s="64"/>
      <c r="M3589" s="12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3"/>
      <c r="M3590" s="64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63"/>
      <c r="I3597" s="64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7"/>
      <c r="G3610" s="10"/>
      <c r="H3610" s="63"/>
      <c r="I3610" s="64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3"/>
      <c r="R3615" s="64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9"/>
      <c r="G3616" s="10"/>
      <c r="H3616" s="63"/>
      <c r="I3616" s="64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63"/>
      <c r="I3617" s="64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3"/>
      <c r="L3631" s="64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3"/>
      <c r="L3632" s="64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3"/>
      <c r="L3633" s="64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3"/>
      <c r="L3634" s="64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4"/>
      <c r="G3684" s="10"/>
      <c r="H3684" s="63"/>
      <c r="I3684" s="64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7"/>
      <c r="G3685" s="10"/>
      <c r="H3685" s="63"/>
      <c r="I3685" s="64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4"/>
      <c r="G3686" s="10"/>
      <c r="H3686" s="63"/>
      <c r="I3686" s="64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3"/>
      <c r="L3703" s="64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3"/>
      <c r="L3704" s="64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3"/>
      <c r="L3705" s="64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3"/>
      <c r="L3706" s="64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3"/>
      <c r="R3727" s="64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3"/>
      <c r="I3728" s="64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3"/>
      <c r="I3729" s="64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4"/>
      <c r="G3730" s="10"/>
      <c r="H3730" s="63"/>
      <c r="I3730" s="64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3"/>
      <c r="M3735" s="64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3"/>
      <c r="L3748" s="64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3"/>
      <c r="L3749" s="64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3"/>
      <c r="L3750" s="64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3"/>
      <c r="L3751" s="64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7"/>
      <c r="G3771" s="10"/>
      <c r="H3771" s="63"/>
      <c r="I3771" s="64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3"/>
      <c r="I3772" s="64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63"/>
      <c r="I3773" s="64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3"/>
      <c r="M3784" s="64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3"/>
      <c r="M3785" s="64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3"/>
      <c r="M3786" s="64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3"/>
      <c r="L3790" s="64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3"/>
      <c r="L3791" s="64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3"/>
      <c r="L3792" s="64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3"/>
      <c r="L3793" s="64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3"/>
      <c r="L3794" s="64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3"/>
      <c r="L3795" s="64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3"/>
      <c r="L3796" s="64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3"/>
      <c r="L3797" s="64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3"/>
      <c r="L3798" s="64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3"/>
      <c r="L3799" s="64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3"/>
      <c r="L3800" s="64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3"/>
      <c r="L3801" s="64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3"/>
      <c r="L3802" s="64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3"/>
      <c r="L3803" s="64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3"/>
      <c r="L3804" s="64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3"/>
      <c r="L3805" s="64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3"/>
      <c r="L3806" s="64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3"/>
      <c r="L3807" s="64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3"/>
      <c r="L3808" s="64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3"/>
      <c r="R3852" s="64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4"/>
      <c r="G3854" s="10"/>
      <c r="H3854" s="63"/>
      <c r="I3854" s="64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9"/>
      <c r="G3855" s="10"/>
      <c r="H3855" s="63"/>
      <c r="I3855" s="64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3"/>
      <c r="I3856" s="64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3"/>
      <c r="I3857" s="64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3"/>
      <c r="I3858" s="64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4"/>
      <c r="G3859" s="10"/>
      <c r="H3859" s="63"/>
      <c r="I3859" s="64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7"/>
      <c r="G3860" s="10"/>
      <c r="H3860" s="63"/>
      <c r="I3860" s="64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3"/>
      <c r="I3861" s="64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3"/>
      <c r="I3862" s="64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3"/>
      <c r="I3863" s="64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3"/>
      <c r="I3864" s="64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3"/>
      <c r="I3865" s="64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3"/>
      <c r="I3866" s="64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3"/>
      <c r="I3867" s="64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4"/>
      <c r="G3868" s="10"/>
      <c r="H3868" s="63"/>
      <c r="I3868" s="64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7"/>
      <c r="G3869" s="10"/>
      <c r="H3869" s="63"/>
      <c r="I3869" s="64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63"/>
      <c r="I3870" s="64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3"/>
      <c r="M3891" s="64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3"/>
      <c r="L3895" s="64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3"/>
      <c r="L3896" s="64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3"/>
      <c r="L3897" s="64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3"/>
      <c r="L3898" s="64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3"/>
      <c r="L3899" s="64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3"/>
      <c r="L3900" s="64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3"/>
      <c r="L3901" s="64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3"/>
      <c r="L3903" s="64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3"/>
      <c r="L3904" s="64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3"/>
      <c r="L3905" s="64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3"/>
      <c r="L3906" s="64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3"/>
      <c r="L3907" s="64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3"/>
      <c r="L3908" s="64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3"/>
      <c r="L3909" s="64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3"/>
      <c r="L3910" s="64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3"/>
      <c r="L3911" s="64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5" x14ac:dyDescent="0.2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11"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282:I282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H471:I471"/>
    <mergeCell ref="H472:I472"/>
    <mergeCell ref="H473:I473"/>
    <mergeCell ref="H474:I474"/>
    <mergeCell ref="H475:I475"/>
    <mergeCell ref="H476:I476"/>
    <mergeCell ref="H477:I477"/>
    <mergeCell ref="H537:I537"/>
    <mergeCell ref="H540:I540"/>
    <mergeCell ref="Q580:R580"/>
    <mergeCell ref="L582:M582"/>
    <mergeCell ref="H590:I590"/>
    <mergeCell ref="L592:M592"/>
    <mergeCell ref="L599:M599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K102:L102"/>
    <mergeCell ref="H114:I114"/>
    <mergeCell ref="H115:I115"/>
    <mergeCell ref="H124:I124"/>
    <mergeCell ref="H165:I165"/>
    <mergeCell ref="K168:L168"/>
    <mergeCell ref="K170:L170"/>
    <mergeCell ref="K171:L171"/>
    <mergeCell ref="H252:I252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5" t="s">
        <v>22</v>
      </c>
      <c r="B1" s="64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6" t="s">
        <v>8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23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Sheet'!$A:H,8,FALSE),"NA")</f>
        <v>#NAME?</v>
      </c>
      <c r="I4" s="25" t="e">
        <f ca="1">_xlfn.IFNA(VLOOKUP($A4,'Data Sheet'!$A:I,9,FALSE),"NA")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Sheet'!$A:H,8,FALSE),"NA")</f>
        <v>NA</v>
      </c>
      <c r="I5" s="29" t="str">
        <f>_xlfn.IFNA(VLOOKUP($A5,'Data Sheet'!$A:I,9,FALSE),"NA")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5" t="s">
        <v>22</v>
      </c>
      <c r="B1" s="64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6" t="s">
        <v>19</v>
      </c>
      <c r="B2" s="64"/>
      <c r="C2" s="64"/>
      <c r="D2" s="64"/>
      <c r="E2" s="64"/>
      <c r="F2" s="64"/>
      <c r="G2" s="64"/>
      <c r="H2" s="64"/>
      <c r="I2" s="64"/>
      <c r="J2" s="64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5" t="s">
        <v>22</v>
      </c>
      <c r="B1" s="64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6" t="s">
        <v>20</v>
      </c>
      <c r="B2" s="64"/>
      <c r="C2" s="64"/>
      <c r="D2" s="64"/>
      <c r="E2" s="64"/>
      <c r="F2" s="64"/>
      <c r="G2" s="64"/>
      <c r="H2" s="64"/>
      <c r="I2" s="64"/>
      <c r="J2" s="64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5" t="s">
        <v>22</v>
      </c>
      <c r="B1" s="64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6" t="s">
        <v>9</v>
      </c>
      <c r="B2" s="64"/>
      <c r="C2" s="64"/>
      <c r="D2" s="64"/>
      <c r="E2" s="64"/>
      <c r="F2" s="64"/>
      <c r="G2" s="64"/>
      <c r="H2" s="64"/>
      <c r="I2" s="64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23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 cm="1">
        <f t="array" aca="1" ref="A4" ca="1">_xlfn._xlws.FILTER('Data Sheet'!A:A,'Data Sheet'!H:H=A2,"NA")</f>
        <v>#NAME?</v>
      </c>
      <c r="B4" s="22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Sheet'!$A:J,10,FALSE),"NA")</f>
        <v>#NAME?</v>
      </c>
      <c r="I4" s="25" t="e">
        <f ca="1">_xlfn.IFNA(VLOOKUP($A4,'Data Sheet'!$A:K,11,FALSE),"NA")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2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Sheet'!$A:J,10,FALSE),"NA")</f>
        <v>NA</v>
      </c>
      <c r="I5" s="29" t="str">
        <f>_xlfn.IFNA(VLOOKUP($A5,'Data Sheet'!$A:K,11,FALSE),"NA")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2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Sheet'!$A:J,10,FALSE),"NA")</f>
        <v>NA</v>
      </c>
      <c r="I6" s="29" t="str">
        <f>_xlfn.IFNA(VLOOKUP($A6,'Data Sheet'!$A:K,11,FALSE),"NA")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2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Sheet'!$A:J,10,FALSE),"NA")</f>
        <v>NA</v>
      </c>
      <c r="I7" s="29" t="str">
        <f>_xlfn.IFNA(VLOOKUP($A7,'Data Sheet'!$A:K,11,FALSE),"NA")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2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Sheet'!$A:J,10,FALSE),"NA")</f>
        <v>NA</v>
      </c>
      <c r="I8" s="29" t="str">
        <f>_xlfn.IFNA(VLOOKUP($A8,'Data Sheet'!$A:K,11,FALSE),"NA")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2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Sheet'!$A:J,10,FALSE),"NA")</f>
        <v>NA</v>
      </c>
      <c r="I9" s="29" t="str">
        <f>_xlfn.IFNA(VLOOKUP($A9,'Data Sheet'!$A:K,11,FALSE),"NA")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2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Sheet'!$A:J,10,FALSE),"NA")</f>
        <v>NA</v>
      </c>
      <c r="I10" s="29" t="str">
        <f>_xlfn.IFNA(VLOOKUP($A10,'Data Sheet'!$A:K,11,FALSE),"NA")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2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Sheet'!$A:J,10,FALSE),"NA")</f>
        <v>NA</v>
      </c>
      <c r="I11" s="29" t="str">
        <f>_xlfn.IFNA(VLOOKUP($A11,'Data Sheet'!$A:K,11,FALSE),"NA")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2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Sheet'!$A:J,10,FALSE),"NA")</f>
        <v>NA</v>
      </c>
      <c r="I12" s="29" t="str">
        <f>_xlfn.IFNA(VLOOKUP($A12,'Data Sheet'!$A:K,11,FALSE),"NA")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2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Sheet'!$A:J,10,FALSE),"NA")</f>
        <v>NA</v>
      </c>
      <c r="I13" s="29" t="str">
        <f>_xlfn.IFNA(VLOOKUP($A13,'Data Sheet'!$A:K,11,FALSE),"NA")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5" t="s">
        <v>22</v>
      </c>
      <c r="B1" s="64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6" t="s">
        <v>11</v>
      </c>
      <c r="B2" s="64"/>
      <c r="C2" s="64"/>
      <c r="D2" s="64"/>
      <c r="E2" s="64"/>
      <c r="F2" s="64"/>
      <c r="G2" s="64"/>
      <c r="H2" s="64"/>
      <c r="I2" s="64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Sheet'!$A:L,12,FALSE),"NA")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Sheet'!$A:L,12,FALSE),"NA")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5" t="s">
        <v>22</v>
      </c>
      <c r="B1" s="64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6" t="s">
        <v>13</v>
      </c>
      <c r="B2" s="64"/>
      <c r="C2" s="64"/>
      <c r="D2" s="64"/>
      <c r="E2" s="64"/>
      <c r="F2" s="64"/>
      <c r="G2" s="64"/>
      <c r="H2" s="64"/>
      <c r="I2" s="64"/>
      <c r="J2" s="64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23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Sheet'!$A:N,14,FALSE),"NA")</f>
        <v>#NAME?</v>
      </c>
      <c r="I4" s="29" t="e">
        <f ca="1">_xlfn.IFNA(VLOOKUP($A4,'Data Sheet'!$A:O,15,FALSE),"NA")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Sheet'!$A:N,14,FALSE),"NA")</f>
        <v>NA</v>
      </c>
      <c r="I5" s="29" t="str">
        <f>_xlfn.IFNA(VLOOKUP($A5,'Data Sheet'!$A:O,15,FALSE),"NA")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2021-10-19T01:51:04Z</dcterms:created>
  <dcterms:modified xsi:type="dcterms:W3CDTF">2021-10-19T01:56:06Z</dcterms:modified>
</cp:coreProperties>
</file>