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/>
  <mc:AlternateContent xmlns:mc="http://schemas.openxmlformats.org/markup-compatibility/2006">
    <mc:Choice Requires="x15">
      <x15ac:absPath xmlns:x15ac="http://schemas.microsoft.com/office/spreadsheetml/2010/11/ac" url="/Users/mervyntan/Google Drive/Mervyn's Pediatric Database/Pulmo Fellowship Files/"/>
    </mc:Choice>
  </mc:AlternateContent>
  <xr:revisionPtr revIDLastSave="0" documentId="13_ncr:1_{0B4A9C41-0176-EC4F-A26B-4472870EEDB0}" xr6:coauthVersionLast="47" xr6:coauthVersionMax="47" xr10:uidLastSave="{00000000-0000-0000-0000-000000000000}"/>
  <bookViews>
    <workbookView xWindow="0" yWindow="500" windowWidth="28800" windowHeight="16280" activeTab="2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2" l="1"/>
  <c r="A4" i="2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<sst xmlns="http://schemas.openxmlformats.org/spreadsheetml/2006/main" count="237" uniqueCount="70">
  <si>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</si>
  <si>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</si>
  <si>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</si>
  <si>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</si>
  <si>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</si>
  <si>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</si>
  <si>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</si>
  <si>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</si>
  <si>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</si>
  <si>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</si>
  <si>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</si>
  <si>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</si>
  <si>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</si>
  <si>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</si>
  <si>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</si>
  <si>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</si>
  <si>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</si>
  <si>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</si>
  <si>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</si>
  <si>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</si>
  <si>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</si>
  <si>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</si>
  <si>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</si>
  <si>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</si>
  <si>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</si>
  <si>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</si>
  <si>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</si>
  <si>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</si>
  <si>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</si>
  <si>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</si>
  <si>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</si>
  <si>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</si>
  <si>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</si>
  <si>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</si>
  <si>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</si>
  <si>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</si>
  <si>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18/10/2021</t>
  </si>
  <si>
    <t>ust.registry</t>
  </si>
  <si>
    <t>New</t>
  </si>
  <si>
    <t>Female</t>
  </si>
  <si>
    <t>B. Acute Respiratory Distress Syndrome (ARDS)</t>
  </si>
  <si>
    <t>J80</t>
  </si>
  <si>
    <t>Pediatric Acute Respiratory Distress Syndrome</t>
  </si>
  <si>
    <t>B. Lower Respiratory Tract</t>
  </si>
  <si>
    <t>1. Pneumonia, community acquired- (PCAP A, B, C or D)</t>
  </si>
  <si>
    <t>B59</t>
  </si>
  <si>
    <t>Pneumocystis Jirovecii Pneumonia</t>
  </si>
  <si>
    <t>B37.1</t>
  </si>
  <si>
    <t>Candida Pneumonia</t>
  </si>
  <si>
    <t>8 Pulmonary Tuberculosis (Exposure, Latent TB infection, TB Disease)</t>
  </si>
  <si>
    <t>A15</t>
  </si>
  <si>
    <t>Pulmonary Tuberculosis</t>
  </si>
  <si>
    <t>Male</t>
  </si>
  <si>
    <t>19/04/2018</t>
  </si>
  <si>
    <t>D. Preoperative Risk Assesment (z01.81)</t>
  </si>
  <si>
    <t>Z01.81</t>
  </si>
  <si>
    <t>Pre-opereative Risk Assessment, PS 1</t>
  </si>
  <si>
    <t>15/05/2019</t>
  </si>
  <si>
    <t>A. Bronchial Asthma</t>
  </si>
  <si>
    <t>J45</t>
  </si>
  <si>
    <t>Bronchial Asthma</t>
  </si>
  <si>
    <t>J18</t>
  </si>
  <si>
    <t>Pneumonia, PCAP-C</t>
  </si>
  <si>
    <t>20/08/2019</t>
  </si>
  <si>
    <t>J18.9</t>
  </si>
  <si>
    <t>Pneumonia, PCAP-B</t>
  </si>
  <si>
    <t>29/09/2013</t>
  </si>
  <si>
    <t>Pre-operative Risk Assessment PS1</t>
  </si>
  <si>
    <t>September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</si>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</sst>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5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18" fillId="2" borderId="1" xfId="0" applyFont="1" applyFill="1" applyBorder="1" applyAlignment="1" applyProtection="1">
      <alignment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 refreshError="1"/>
      <sheetData sheetId="1" refreshError="1"/>
      <sheetData sheetId="2" refreshError="1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opLeftCell="A5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8" t="s">
        <v>34</v>
      </c>
      <c r="B3" s="58"/>
      <c r="C3" s="58"/>
      <c r="D3" s="58"/>
      <c r="E3" s="58"/>
      <c r="F3" s="58"/>
      <c r="G3" s="58"/>
      <c r="H3" s="58"/>
      <c r="I3" s="58"/>
    </row>
    <row r="4" spans="1:11" ht="20.25" customHeight="1" x14ac:dyDescent="0.15">
      <c r="A4" s="59" t="s">
        <v>35</v>
      </c>
      <c r="B4" s="59"/>
      <c r="C4" s="59"/>
      <c r="D4" s="59"/>
      <c r="E4" s="59"/>
      <c r="F4" s="59"/>
      <c r="G4" s="59"/>
      <c r="H4" s="59"/>
      <c r="I4" s="59"/>
    </row>
    <row r="5" spans="1:11" ht="36" x14ac:dyDescent="0.15">
      <c r="A5" s="42" t="s">
        <v>25</v>
      </c>
      <c r="B5" s="44" t="s">
        <v>68</v>
      </c>
      <c r="C5" s="43" t="s">
        <v>26</v>
      </c>
      <c r="D5" s="46">
        <v>2021</v>
      </c>
      <c r="E5" s="46"/>
      <c r="F5" s="43" t="s">
        <v>27</v>
      </c>
      <c r="G5" s="47" t="s">
        <v>69</v>
      </c>
      <c r="H5" s="46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8" t="s">
        <v>28</v>
      </c>
      <c r="C7" s="49"/>
      <c r="D7" s="48" t="s">
        <v>29</v>
      </c>
      <c r="E7" s="49"/>
      <c r="F7" s="50" t="s">
        <v>30</v>
      </c>
      <c r="G7" s="50"/>
      <c r="H7" s="37"/>
      <c r="I7" s="35"/>
      <c r="J7" s="35"/>
      <c r="K7" s="35"/>
    </row>
    <row r="8" spans="1:11" x14ac:dyDescent="0.15">
      <c r="A8" s="35"/>
      <c r="B8" s="45">
        <f>SUM(D8:G9)</f>
        <v>9</v>
      </c>
      <c r="C8" s="45"/>
      <c r="D8" s="51">
        <f>COUNTIFS('Data Sheet'!$D:$D,"New")</f>
        <v>9</v>
      </c>
      <c r="E8" s="52"/>
      <c r="F8" s="55">
        <f>COUNTIF('Data Sheet'!$D:$D,"Old")</f>
        <v>0</v>
      </c>
      <c r="G8" s="55"/>
      <c r="H8" s="35"/>
      <c r="I8" s="35"/>
      <c r="J8" s="35"/>
      <c r="K8" s="35"/>
    </row>
    <row r="9" spans="1:11" x14ac:dyDescent="0.15">
      <c r="A9" s="35"/>
      <c r="B9" s="45"/>
      <c r="C9" s="45"/>
      <c r="D9" s="53"/>
      <c r="E9" s="54"/>
      <c r="F9" s="55"/>
      <c r="G9" s="55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0" t="s">
        <v>31</v>
      </c>
      <c r="C11" s="50"/>
      <c r="D11" s="50"/>
      <c r="E11" s="50" t="s">
        <v>32</v>
      </c>
      <c r="F11" s="50"/>
      <c r="G11" s="50"/>
      <c r="H11" s="35"/>
      <c r="I11" s="35"/>
      <c r="J11" s="35"/>
      <c r="K11" s="35"/>
    </row>
    <row r="12" spans="1:11" x14ac:dyDescent="0.15">
      <c r="A12" s="35"/>
      <c r="B12" s="45">
        <f>COUNTIF('Data Sheet'!$E:$E,"Male")</f>
        <v>3</v>
      </c>
      <c r="C12" s="45"/>
      <c r="D12" s="45"/>
      <c r="E12" s="45">
        <f>COUNTIF('Data Sheet'!$E:$E,"Female")</f>
        <v>6</v>
      </c>
      <c r="F12" s="45"/>
      <c r="G12" s="45"/>
      <c r="H12" s="35"/>
      <c r="I12" s="35"/>
      <c r="J12" s="35"/>
      <c r="K12" s="35"/>
    </row>
    <row r="13" spans="1:11" x14ac:dyDescent="0.15">
      <c r="A13" s="35"/>
      <c r="B13" s="45"/>
      <c r="C13" s="45"/>
      <c r="D13" s="45"/>
      <c r="E13" s="45"/>
      <c r="F13" s="45"/>
      <c r="G13" s="45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0" t="s">
        <v>33</v>
      </c>
      <c r="C15" s="60"/>
      <c r="D15" s="60"/>
      <c r="E15" s="60"/>
      <c r="F15" s="60"/>
      <c r="G15" s="60"/>
      <c r="H15" s="35"/>
      <c r="I15" s="35"/>
      <c r="J15" s="35"/>
      <c r="K15" s="35"/>
    </row>
    <row r="16" spans="1:11" ht="36.75" customHeight="1" x14ac:dyDescent="0.15">
      <c r="A16" s="35"/>
      <c r="B16" s="56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57" t="str">
        <f>_xlfn.CONCAT("New Cases: 
",COUNTIFS('Data Sheet'!$H:$H,"I. Congenital Malformations of the Respiratory Tract",'Data Sheet'!$D:$D,"New"))</f>
        <v>New Cases: 
0</v>
      </c>
      <c r="D16" s="57"/>
      <c r="E16" s="56" t="str">
        <f>_xlfn.CONCAT("VI. Non-infectious Disorders of the Respiratory Tract: 
",COUNTIF('Data Sheet'!$H:$H,"VI. Non-infectious Disorders of the Respiratory Tract"))</f>
        <v>VI. Non-infectious Disorders of the Respiratory Tract: 
2</v>
      </c>
      <c r="F16" s="57" t="str">
        <f>_xlfn.CONCAT("New Cases: 
",COUNTIFS('Data Sheet'!$H:$H,"VI. Non-infectious Disorders of the Respiratory Tract",'Data Sheet'!$D:$D,"New"))</f>
        <v>New Cases: 
2</v>
      </c>
      <c r="G16" s="57"/>
      <c r="H16" s="35"/>
      <c r="I16" s="35"/>
      <c r="J16" s="35"/>
      <c r="K16" s="35"/>
    </row>
    <row r="17" spans="1:11" ht="42.75" customHeight="1" x14ac:dyDescent="0.15">
      <c r="A17" s="35"/>
      <c r="B17" s="56"/>
      <c r="C17" s="57" t="str">
        <f>_xlfn.CONCAT("Old Cases: 
",COUNTIFS('Data Sheet'!$H:$H,"I. Congenital Malformations of the Respiratory Tract",'Data Sheet'!$D:$D,"Old"))</f>
        <v>Old Cases: 
0</v>
      </c>
      <c r="D17" s="57"/>
      <c r="E17" s="56"/>
      <c r="F17" s="57" t="str">
        <f>_xlfn.CONCAT("Old Cases: 
",COUNTIFS('Data Sheet'!$H:$H,"VI. Non-infectious Disorders of the Respiratory Tract",'Data Sheet'!$D:$D,"Old"))</f>
        <v>Old Cases: 
0</v>
      </c>
      <c r="G17" s="57"/>
      <c r="H17" s="35"/>
      <c r="I17" s="35"/>
      <c r="J17" s="35"/>
      <c r="K17" s="35"/>
    </row>
    <row r="18" spans="1:11" ht="42.75" customHeight="1" x14ac:dyDescent="0.15">
      <c r="A18" s="35"/>
      <c r="B18" s="56" t="str">
        <f>_xlfn.CONCAT("II. Respiratory Disorders of the Newborn: 
",COUNTIF('Data Sheet'!$H:$H,"II. Respiratory Disorders of the Newborn"))</f>
        <v>II. Respiratory Disorders of the Newborn: 
0</v>
      </c>
      <c r="C18" s="57" t="str">
        <f>_xlfn.CONCAT("New Cases: 
",COUNTIFS('Data Sheet'!$H:$H,"II. Respiratory Disorders of the Newborn",'Data Sheet'!$D:$D,"New"))</f>
        <v>New Cases: 
0</v>
      </c>
      <c r="D18" s="57"/>
      <c r="E18" s="56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57" t="str">
        <f>_xlfn.CONCAT("New Cases: 
",COUNTIFS('Data Sheet'!$H:$H,"VII. Other Diseases with Prominent Respiratory Component",'Data Sheet'!$D:$D,"New"))</f>
        <v>New Cases: 
0</v>
      </c>
      <c r="G18" s="57"/>
      <c r="H18" s="35"/>
      <c r="I18" s="35"/>
      <c r="J18" s="35"/>
      <c r="K18" s="35"/>
    </row>
    <row r="19" spans="1:11" ht="46.5" customHeight="1" x14ac:dyDescent="0.15">
      <c r="A19" s="35"/>
      <c r="B19" s="56"/>
      <c r="C19" s="57" t="str">
        <f>_xlfn.CONCAT("Old Cases: 
",COUNTIFS('Data Sheet'!$H:$H,"II. Respiratory Disorders of the Newborn",'Data Sheet'!$D:$D,"Old"))</f>
        <v>Old Cases: 
0</v>
      </c>
      <c r="D19" s="57"/>
      <c r="E19" s="56"/>
      <c r="F19" s="57" t="str">
        <f>_xlfn.CONCAT("Old Cases: 
",COUNTIFS('Data Sheet'!$H:$H,"VII. Other Diseases with Prominent Respiratory Component",'Data Sheet'!$D:$D,"Old"))</f>
        <v>Old Cases: 
0</v>
      </c>
      <c r="G19" s="57"/>
      <c r="H19" s="35"/>
      <c r="I19" s="35"/>
      <c r="J19" s="35"/>
      <c r="K19" s="40"/>
    </row>
    <row r="20" spans="1:11" ht="48.75" customHeight="1" x14ac:dyDescent="0.15">
      <c r="A20" s="35"/>
      <c r="B20" s="56" t="str">
        <f>_xlfn.CONCAT("III. Bronchopulmonary Dysplasia: 
",COUNTIF('Data Sheet'!$H:$H,"III. Bronchopulmonary Dysplasia"))</f>
        <v>III. Bronchopulmonary Dysplasia: 
0</v>
      </c>
      <c r="C20" s="57" t="e">
        <f>_xlfn.CONCAT("New Cases: 
",COUNTIFS('[1]Data Sheet'!$H:$H,"III. Bronchopulmonary Dysplasia",'[1]Data Sheet'!$D:$D,"New"))</f>
        <v>#VALUE!</v>
      </c>
      <c r="D20" s="57"/>
      <c r="E20" s="56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7" t="str">
        <f>_xlfn.CONCAT("New Cases: 
",COUNTIFS('Data Sheet'!$H:$H,"VIII. Disorders of the Respiratory Tract due to Trauma",'Data Sheet'!$D:$D,"New"))</f>
        <v>New Cases: 
0</v>
      </c>
      <c r="G20" s="57"/>
      <c r="H20" s="35"/>
      <c r="I20" s="35"/>
      <c r="J20" s="35"/>
      <c r="K20" s="41"/>
    </row>
    <row r="21" spans="1:11" ht="40.5" customHeight="1" x14ac:dyDescent="0.15">
      <c r="A21" s="35"/>
      <c r="B21" s="56"/>
      <c r="C21" s="57" t="e">
        <f>_xlfn.CONCAT("Old Cases: 
",COUNTIFS('[1]Data Sheet'!$H:$H,"III. Bronchopulmonary Dysplasia",'[1]Data Sheet'!$D:$D,"Old"))</f>
        <v>#VALUE!</v>
      </c>
      <c r="D21" s="57"/>
      <c r="E21" s="56"/>
      <c r="F21" s="57" t="str">
        <f>_xlfn.CONCAT("Old Cases: 
",COUNTIFS('Data Sheet'!$H:$H,"VIII. Disorders of the Respiratory Tract due to Trauma",'Data Sheet'!$D:$D,"Old"))</f>
        <v>Old Cases: 
0</v>
      </c>
      <c r="G21" s="57"/>
      <c r="H21" s="35"/>
      <c r="I21" s="35"/>
      <c r="J21" s="35"/>
      <c r="K21" s="41"/>
    </row>
    <row r="22" spans="1:11" ht="38.25" customHeight="1" x14ac:dyDescent="0.15">
      <c r="A22" s="35"/>
      <c r="B22" s="56" t="str">
        <f>_xlfn.CONCAT("IV. Infections of the Respiratory Tract: 
",COUNTIF('Data Sheet'!$H:$H,"IV. Infections of the Respiratory Tract"))</f>
        <v>IV. Infections of the Respiratory Tract: 
5</v>
      </c>
      <c r="C22" s="57" t="str">
        <f>_xlfn.CONCAT("New Cases: 
",COUNTIFS('Data Sheet'!$H:$H,"IV. Infections of the Respiratory Tract",'Data Sheet'!$D:$D,"New"))</f>
        <v>New Cases: 
5</v>
      </c>
      <c r="D22" s="57"/>
      <c r="E22" s="56" t="str">
        <f>_xlfn.CONCAT("IX. Airways Disease: 
",COUNTIF('Data Sheet'!$H:$H,"IX. Airways Disease"))</f>
        <v>IX. Airways Disease: 
0</v>
      </c>
      <c r="F22" s="57" t="str">
        <f>_xlfn.CONCAT("New Cases: 
",COUNTIFS('Data Sheet'!$H:$H,"IX. Airways Disease",'Data Sheet'!$D:$D,"New"))</f>
        <v>New Cases: 
0</v>
      </c>
      <c r="G22" s="57"/>
      <c r="H22" s="35"/>
      <c r="I22" s="35"/>
      <c r="J22" s="35"/>
      <c r="K22" s="41"/>
    </row>
    <row r="23" spans="1:11" ht="51" customHeight="1" x14ac:dyDescent="0.15">
      <c r="A23" s="35"/>
      <c r="B23" s="56"/>
      <c r="C23" s="57" t="str">
        <f>_xlfn.CONCAT("Old Cases: 
",COUNTIFS('Data Sheet'!$H:$H,"IV. Infections of the Respiratory Tract",'Data Sheet'!$D:$D,"Old"))</f>
        <v>Old Cases: 
0</v>
      </c>
      <c r="D23" s="57"/>
      <c r="E23" s="56"/>
      <c r="F23" s="57" t="str">
        <f>_xlfn.CONCAT("Old Cases: 
",COUNTIFS('Data Sheet'!$H:$H,"IX. Airways Disease",'Data Sheet'!$D:$D,"Old"))</f>
        <v>Old Cases: 
0</v>
      </c>
      <c r="G23" s="57"/>
      <c r="H23" s="35"/>
      <c r="I23" s="35"/>
      <c r="J23" s="35"/>
      <c r="K23" s="35"/>
    </row>
    <row r="24" spans="1:11" ht="42" customHeight="1" x14ac:dyDescent="0.15">
      <c r="A24" s="35"/>
      <c r="B24" s="56" t="str">
        <f>_xlfn.CONCAT("V. Pleural Diseases: 
",COUNTIF('Data Sheet'!$H:$H,"V. Pleural Diseases"))</f>
        <v>V. Pleural Diseases: 
0</v>
      </c>
      <c r="C24" s="57" t="str">
        <f>_xlfn.CONCAT("New Cases: 
",COUNTIFS('Data Sheet'!$H:$H,"V. Pleural Diseases",'Data Sheet'!$D:$D,"New"))</f>
        <v>New Cases: 
0</v>
      </c>
      <c r="D24" s="57"/>
      <c r="E24" s="56" t="str">
        <f>_xlfn.CONCAT("X. Others Diseases: 
",COUNTIF('Data Sheet'!$H:$H,"X. Others Diseases"))</f>
        <v>X. Others Diseases: 
2</v>
      </c>
      <c r="F24" s="57" t="str">
        <f>_xlfn.CONCAT("New Cases: 
",COUNTIFS('Data Sheet'!$H:$H,"X. Others Diseases",'Data Sheet'!$D:$D,"New"))</f>
        <v>New Cases: 
2</v>
      </c>
      <c r="G24" s="57"/>
      <c r="H24" s="35"/>
      <c r="I24" s="35"/>
      <c r="J24" s="35"/>
      <c r="K24" s="35"/>
    </row>
    <row r="25" spans="1:11" ht="46.5" customHeight="1" x14ac:dyDescent="0.15">
      <c r="A25" s="35"/>
      <c r="B25" s="56"/>
      <c r="C25" s="57" t="str">
        <f>_xlfn.CONCAT("Old Cases: 
",COUNTIFS('Data Sheet'!$H:$H,"V. Pleural Diseases",'Data Sheet'!$D:$D,"Old"))</f>
        <v>Old Cases: 
0</v>
      </c>
      <c r="D25" s="57"/>
      <c r="E25" s="56"/>
      <c r="F25" s="57" t="str">
        <f>_xlfn.CONCAT("Old Cases: 
",COUNTIFS('Data Sheet'!$H:$H,"X. Others Diseases",'Data Sheet'!$D:$D,"Old"))</f>
        <v>Old Cases: 
0</v>
      </c>
      <c r="G25" s="5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4" t="s">
        <v>15</v>
      </c>
      <c r="B2" s="62"/>
      <c r="C2" s="62"/>
      <c r="D2" s="62"/>
      <c r="E2" s="62"/>
      <c r="F2" s="62"/>
      <c r="G2" s="62"/>
      <c r="H2" s="62"/>
      <c r="I2" s="62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4" t="s">
        <v>22</v>
      </c>
      <c r="B2" s="62"/>
      <c r="C2" s="62"/>
      <c r="D2" s="62"/>
      <c r="E2" s="62"/>
      <c r="F2" s="62"/>
      <c r="G2" s="62"/>
      <c r="H2" s="62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4" t="s">
        <v>16</v>
      </c>
      <c r="B2" s="62"/>
      <c r="C2" s="62"/>
      <c r="D2" s="62"/>
      <c r="E2" s="62"/>
      <c r="F2" s="62"/>
      <c r="G2" s="62"/>
      <c r="H2" s="62"/>
      <c r="I2" s="62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4" t="s">
        <v>17</v>
      </c>
      <c r="B2" s="62"/>
      <c r="C2" s="62"/>
      <c r="D2" s="62"/>
      <c r="E2" s="62"/>
      <c r="F2" s="62"/>
      <c r="G2" s="62"/>
      <c r="H2" s="62"/>
      <c r="I2" s="62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9782</v>
      </c>
      <c r="B4" s="21" t="str">
        <f>_xlfn.IFNA(VLOOKUP($A4,'Data Sheet'!$A:B,2,FALSE),"NA")</f>
        <v>18/10/2021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19/04/2018</v>
      </c>
      <c r="G4" s="24">
        <f>_xlfn.IFNA(VLOOKUP($A4,'Data Sheet'!$A:G,7,FALSE),"NA")</f>
        <v>3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Pre-opereative Risk Assessment, PS 1</v>
      </c>
    </row>
    <row r="5" spans="1:19" ht="13" x14ac:dyDescent="0.15">
      <c r="A5" s="20">
        <v>9777</v>
      </c>
      <c r="B5" s="21" t="str">
        <f>_xlfn.IFNA(VLOOKUP($A5,'Data Sheet'!$A:B,2,FALSE),"NA")</f>
        <v>18/10/2021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 t="str">
        <f>_xlfn.IFNA(VLOOKUP($A5,'Data Sheet'!$A:F,6,FALSE),"NA")</f>
        <v>29/09/2013</v>
      </c>
      <c r="G5" s="26">
        <f>_xlfn.IFNA(VLOOKUP($A5,'Data Sheet'!$A:G,7,FALSE),"NA")</f>
        <v>8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Pre-operative Risk Assessment PS1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tabSelected="1" workbookViewId="0">
      <selection activeCell="E29" sqref="E29"/>
    </sheetView>
  </sheetViews>
  <sheetFormatPr baseColWidth="10" defaultColWidth="14.5" defaultRowHeight="15.75" customHeight="1" x14ac:dyDescent="0.15"/>
  <cols>
    <col min="1" max="1" width="17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t="15.75" customHeight="1" x14ac:dyDescent="0.2">
      <c r="A2" s="14">
        <v>9786</v>
      </c>
      <c r="B2" s="14" t="s">
        <v>36</v>
      </c>
      <c r="C2" s="14" t="s">
        <v>37</v>
      </c>
      <c r="D2" s="14" t="s">
        <v>38</v>
      </c>
      <c r="E2" s="14" t="s">
        <v>39</v>
      </c>
      <c r="F2" s="15">
        <v>43953</v>
      </c>
      <c r="G2" s="14">
        <v>1</v>
      </c>
      <c r="H2" s="14" t="s">
        <v>13</v>
      </c>
      <c r="I2" s="14"/>
      <c r="J2" s="14"/>
      <c r="K2" s="14"/>
      <c r="L2" s="14"/>
      <c r="M2" s="14" t="s">
        <v>40</v>
      </c>
      <c r="N2" s="14"/>
      <c r="O2" s="14"/>
      <c r="P2" s="14"/>
      <c r="Q2" s="14"/>
      <c r="R2" s="14" t="s">
        <v>41</v>
      </c>
      <c r="S2" s="14" t="s">
        <v>42</v>
      </c>
    </row>
    <row r="3" spans="1:20" ht="15.75" customHeight="1" x14ac:dyDescent="0.2">
      <c r="A3" s="14">
        <v>9785</v>
      </c>
      <c r="B3" s="14" t="s">
        <v>36</v>
      </c>
      <c r="C3" s="14" t="s">
        <v>37</v>
      </c>
      <c r="D3" s="14" t="s">
        <v>38</v>
      </c>
      <c r="E3" s="14" t="s">
        <v>39</v>
      </c>
      <c r="F3" s="15">
        <v>43953</v>
      </c>
      <c r="G3" s="14">
        <v>1</v>
      </c>
      <c r="H3" s="14" t="s">
        <v>9</v>
      </c>
      <c r="I3" s="14"/>
      <c r="J3" s="14" t="s">
        <v>43</v>
      </c>
      <c r="K3" s="14" t="s">
        <v>44</v>
      </c>
      <c r="L3" s="14"/>
      <c r="M3" s="14"/>
      <c r="N3" s="14"/>
      <c r="O3" s="14"/>
      <c r="P3" s="14"/>
      <c r="Q3" s="14"/>
      <c r="R3" s="14"/>
      <c r="S3" s="14" t="s">
        <v>45</v>
      </c>
      <c r="T3" s="14" t="s">
        <v>46</v>
      </c>
    </row>
    <row r="4" spans="1:20" ht="15.75" customHeight="1" x14ac:dyDescent="0.2">
      <c r="A4" s="14">
        <v>9784</v>
      </c>
      <c r="B4" s="14" t="s">
        <v>36</v>
      </c>
      <c r="C4" s="14" t="s">
        <v>37</v>
      </c>
      <c r="D4" s="14" t="s">
        <v>38</v>
      </c>
      <c r="E4" s="14" t="s">
        <v>39</v>
      </c>
      <c r="F4" s="15">
        <v>43953</v>
      </c>
      <c r="G4" s="14">
        <v>1</v>
      </c>
      <c r="H4" s="14" t="s">
        <v>9</v>
      </c>
      <c r="I4" s="14"/>
      <c r="J4" s="14" t="s">
        <v>43</v>
      </c>
      <c r="K4" s="14" t="s">
        <v>44</v>
      </c>
      <c r="L4" s="14"/>
      <c r="M4" s="14"/>
      <c r="N4" s="14"/>
      <c r="O4" s="14"/>
      <c r="P4" s="14"/>
      <c r="Q4" s="14"/>
      <c r="R4" s="14"/>
      <c r="S4" s="14" t="s">
        <v>47</v>
      </c>
      <c r="T4" s="14" t="s">
        <v>48</v>
      </c>
    </row>
    <row r="5" spans="1:20" ht="15.75" customHeight="1" x14ac:dyDescent="0.2">
      <c r="A5" s="14">
        <v>9783</v>
      </c>
      <c r="B5" s="14" t="s">
        <v>36</v>
      </c>
      <c r="C5" s="14" t="s">
        <v>37</v>
      </c>
      <c r="D5" s="14" t="s">
        <v>38</v>
      </c>
      <c r="E5" s="14" t="s">
        <v>39</v>
      </c>
      <c r="F5" s="15">
        <v>43953</v>
      </c>
      <c r="G5" s="14">
        <v>1</v>
      </c>
      <c r="H5" s="14" t="s">
        <v>9</v>
      </c>
      <c r="I5" s="14"/>
      <c r="J5" s="14" t="s">
        <v>43</v>
      </c>
      <c r="K5" s="14" t="s">
        <v>49</v>
      </c>
      <c r="L5" s="14"/>
      <c r="M5" s="14"/>
      <c r="N5" s="14"/>
      <c r="O5" s="14"/>
      <c r="P5" s="14"/>
      <c r="Q5" s="14"/>
      <c r="R5" s="14"/>
      <c r="S5" s="14" t="s">
        <v>50</v>
      </c>
      <c r="T5" s="14" t="s">
        <v>51</v>
      </c>
    </row>
    <row r="6" spans="1:20" ht="15.75" customHeight="1" x14ac:dyDescent="0.2">
      <c r="A6" s="14">
        <v>9782</v>
      </c>
      <c r="B6" s="14" t="s">
        <v>36</v>
      </c>
      <c r="C6" s="14" t="s">
        <v>37</v>
      </c>
      <c r="D6" s="14" t="s">
        <v>38</v>
      </c>
      <c r="E6" s="14" t="s">
        <v>52</v>
      </c>
      <c r="F6" s="14" t="s">
        <v>53</v>
      </c>
      <c r="G6" s="14">
        <v>3</v>
      </c>
      <c r="H6" s="14" t="s">
        <v>17</v>
      </c>
      <c r="I6" s="14"/>
      <c r="J6" s="14"/>
      <c r="K6" s="14"/>
      <c r="L6" s="14"/>
      <c r="M6" s="14"/>
      <c r="N6" s="14"/>
      <c r="O6" s="14"/>
      <c r="P6" s="14"/>
      <c r="Q6" s="14"/>
      <c r="R6" s="14" t="s">
        <v>54</v>
      </c>
      <c r="S6" s="14" t="s">
        <v>55</v>
      </c>
      <c r="T6" s="14" t="s">
        <v>56</v>
      </c>
    </row>
    <row r="7" spans="1:20" ht="15.75" customHeight="1" x14ac:dyDescent="0.2">
      <c r="A7" s="14">
        <v>9780</v>
      </c>
      <c r="B7" s="14" t="s">
        <v>36</v>
      </c>
      <c r="C7" s="14" t="s">
        <v>37</v>
      </c>
      <c r="D7" s="14" t="s">
        <v>38</v>
      </c>
      <c r="E7" s="14" t="s">
        <v>52</v>
      </c>
      <c r="F7" s="14" t="s">
        <v>57</v>
      </c>
      <c r="G7" s="14">
        <v>2</v>
      </c>
      <c r="H7" s="14" t="s">
        <v>13</v>
      </c>
      <c r="I7" s="14"/>
      <c r="J7" s="14"/>
      <c r="K7" s="14"/>
      <c r="L7" s="14"/>
      <c r="M7" s="14"/>
      <c r="N7" s="14" t="s">
        <v>58</v>
      </c>
      <c r="O7" s="14"/>
      <c r="P7" s="14"/>
      <c r="Q7" s="14"/>
      <c r="R7" s="14"/>
      <c r="S7" s="14" t="s">
        <v>59</v>
      </c>
      <c r="T7" s="14" t="s">
        <v>60</v>
      </c>
    </row>
    <row r="8" spans="1:20" ht="15.75" customHeight="1" x14ac:dyDescent="0.2">
      <c r="A8" s="14">
        <v>9779</v>
      </c>
      <c r="B8" s="14" t="s">
        <v>36</v>
      </c>
      <c r="C8" s="14" t="s">
        <v>37</v>
      </c>
      <c r="D8" s="14" t="s">
        <v>38</v>
      </c>
      <c r="E8" s="14" t="s">
        <v>52</v>
      </c>
      <c r="F8" s="14" t="s">
        <v>57</v>
      </c>
      <c r="G8" s="14">
        <v>0</v>
      </c>
      <c r="H8" s="14" t="s">
        <v>9</v>
      </c>
      <c r="I8" s="14"/>
      <c r="J8" s="14" t="s">
        <v>43</v>
      </c>
      <c r="K8" s="14" t="s">
        <v>44</v>
      </c>
      <c r="L8" s="14"/>
      <c r="M8" s="14"/>
      <c r="N8" s="14"/>
      <c r="O8" s="14"/>
      <c r="P8" s="14"/>
      <c r="Q8" s="14"/>
      <c r="R8" s="14"/>
      <c r="S8" s="14" t="s">
        <v>61</v>
      </c>
      <c r="T8" s="14" t="s">
        <v>62</v>
      </c>
    </row>
    <row r="9" spans="1:20" ht="15.75" customHeight="1" x14ac:dyDescent="0.2">
      <c r="A9" s="14">
        <v>9778</v>
      </c>
      <c r="B9" s="14" t="s">
        <v>36</v>
      </c>
      <c r="C9" s="14" t="s">
        <v>37</v>
      </c>
      <c r="D9" s="14" t="s">
        <v>38</v>
      </c>
      <c r="E9" s="14" t="s">
        <v>39</v>
      </c>
      <c r="F9" s="14" t="s">
        <v>63</v>
      </c>
      <c r="G9" s="14">
        <v>2</v>
      </c>
      <c r="H9" s="14" t="s">
        <v>9</v>
      </c>
      <c r="I9" s="14"/>
      <c r="J9" s="14" t="s">
        <v>43</v>
      </c>
      <c r="K9" s="14" t="s">
        <v>44</v>
      </c>
      <c r="L9" s="14"/>
      <c r="M9" s="14"/>
      <c r="N9" s="14"/>
      <c r="O9" s="14"/>
      <c r="P9" s="14"/>
      <c r="Q9" s="14"/>
      <c r="R9" s="14"/>
      <c r="S9" s="14" t="s">
        <v>64</v>
      </c>
      <c r="T9" s="14" t="s">
        <v>65</v>
      </c>
    </row>
    <row r="10" spans="1:20" ht="15.75" customHeight="1" x14ac:dyDescent="0.2">
      <c r="A10" s="14">
        <v>9777</v>
      </c>
      <c r="B10" s="14" t="s">
        <v>36</v>
      </c>
      <c r="C10" s="14" t="s">
        <v>37</v>
      </c>
      <c r="D10" s="14" t="s">
        <v>38</v>
      </c>
      <c r="E10" s="14" t="s">
        <v>39</v>
      </c>
      <c r="F10" s="14" t="s">
        <v>66</v>
      </c>
      <c r="G10" s="14">
        <v>8</v>
      </c>
      <c r="H10" s="14" t="s">
        <v>17</v>
      </c>
      <c r="I10" s="14"/>
      <c r="J10" s="14"/>
      <c r="K10" s="14"/>
      <c r="L10" s="14"/>
      <c r="M10" s="14"/>
      <c r="N10" s="14"/>
      <c r="O10" s="14"/>
      <c r="P10" s="14"/>
      <c r="Q10" s="14"/>
      <c r="R10" s="14" t="s">
        <v>54</v>
      </c>
      <c r="S10" s="14" t="s">
        <v>55</v>
      </c>
      <c r="T10" s="14" t="s">
        <v>67</v>
      </c>
    </row>
    <row r="11" spans="1:20" ht="15.75" customHeight="1" x14ac:dyDescent="0.2">
      <c r="A11" s="3"/>
      <c r="B11" s="4"/>
      <c r="C11" s="4"/>
      <c r="D11" s="4"/>
      <c r="E11" s="4"/>
      <c r="F11" s="4"/>
      <c r="G11" s="3"/>
      <c r="H11" s="4"/>
      <c r="I11" s="5"/>
      <c r="J11" s="4"/>
      <c r="K11" s="4"/>
      <c r="L11" s="5"/>
      <c r="M11" s="5"/>
      <c r="N11" s="5"/>
      <c r="O11" s="5"/>
      <c r="P11" s="5"/>
      <c r="Q11" s="6"/>
      <c r="R11" s="6"/>
      <c r="S11" s="4"/>
      <c r="T11" s="4"/>
    </row>
    <row r="12" spans="1:20" ht="15.75" customHeight="1" x14ac:dyDescent="0.2">
      <c r="A12" s="3"/>
      <c r="B12" s="4"/>
      <c r="C12" s="4"/>
      <c r="D12" s="4"/>
      <c r="E12" s="4"/>
      <c r="F12" s="4"/>
      <c r="G12" s="3"/>
      <c r="H12" s="4"/>
      <c r="I12" s="5"/>
      <c r="J12" s="4"/>
      <c r="K12" s="4"/>
      <c r="L12" s="5"/>
      <c r="M12" s="5"/>
      <c r="N12" s="5"/>
      <c r="O12" s="5"/>
      <c r="P12" s="5"/>
      <c r="Q12" s="6"/>
      <c r="R12" s="6"/>
      <c r="S12" s="4"/>
      <c r="T12" s="4"/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1"/>
      <c r="L18" s="62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1"/>
      <c r="L23" s="62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1"/>
      <c r="L36" s="62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1"/>
      <c r="I42" s="62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1"/>
      <c r="L43" s="62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1"/>
      <c r="L60" s="62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1"/>
      <c r="L88" s="62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1"/>
      <c r="L92" s="62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1"/>
      <c r="M97" s="62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1"/>
      <c r="L102" s="62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1"/>
      <c r="I114" s="62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1"/>
      <c r="I115" s="62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1"/>
      <c r="I124" s="62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1"/>
      <c r="I165" s="62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1"/>
      <c r="L168" s="62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1"/>
      <c r="L170" s="62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1"/>
      <c r="L171" s="62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1"/>
      <c r="L173" s="62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1"/>
      <c r="M205" s="62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1"/>
      <c r="I207" s="62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1"/>
      <c r="L209" s="62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1"/>
      <c r="L215" s="62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1"/>
      <c r="L220" s="62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1"/>
      <c r="I223" s="62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1"/>
      <c r="I224" s="62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1"/>
      <c r="I227" s="62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1"/>
      <c r="L230" s="62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1"/>
      <c r="M231" s="62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1"/>
      <c r="I244" s="62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1"/>
      <c r="I245" s="62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1"/>
      <c r="I246" s="62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1"/>
      <c r="I249" s="62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1"/>
      <c r="I250" s="62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1"/>
      <c r="I252" s="62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1"/>
      <c r="L261" s="62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1"/>
      <c r="I262" s="62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1"/>
      <c r="I265" s="62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1"/>
      <c r="I266" s="62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1"/>
      <c r="I267" s="62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1"/>
      <c r="I271" s="62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1"/>
      <c r="I272" s="62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1"/>
      <c r="I273" s="62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1"/>
      <c r="I282" s="62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1"/>
      <c r="L295" s="62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1"/>
      <c r="L297" s="62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1"/>
      <c r="L302" s="62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1"/>
      <c r="R303" s="62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1"/>
      <c r="I313" s="62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1"/>
      <c r="L318" s="62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1"/>
      <c r="R329" s="62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1"/>
      <c r="I346" s="62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1"/>
      <c r="M347" s="62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1"/>
      <c r="L354" s="62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1"/>
      <c r="R365" s="62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1"/>
      <c r="M381" s="62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1"/>
      <c r="I387" s="62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1"/>
      <c r="L389" s="62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1"/>
      <c r="L394" s="62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1"/>
      <c r="L432" s="62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1"/>
      <c r="I433" s="62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1"/>
      <c r="L436" s="62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1"/>
      <c r="I437" s="62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1"/>
      <c r="L444" s="62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1"/>
      <c r="I446" s="62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1"/>
      <c r="I470" s="62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1"/>
      <c r="I471" s="62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1"/>
      <c r="I472" s="62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1"/>
      <c r="I473" s="62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1"/>
      <c r="I474" s="62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1"/>
      <c r="I475" s="62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1"/>
      <c r="I476" s="62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1"/>
      <c r="I477" s="62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1"/>
      <c r="I478" s="62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1"/>
      <c r="R479" s="62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1"/>
      <c r="I480" s="62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1"/>
      <c r="R481" s="62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1"/>
      <c r="I484" s="62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1"/>
      <c r="L492" s="62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1"/>
      <c r="I496" s="62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1"/>
      <c r="M497" s="62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1"/>
      <c r="I498" s="62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1"/>
      <c r="M501" s="62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1"/>
      <c r="L504" s="62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1"/>
      <c r="R505" s="62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1"/>
      <c r="I508" s="62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1"/>
      <c r="L513" s="62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1"/>
      <c r="R515" s="62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1"/>
      <c r="L524" s="62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1"/>
      <c r="I537" s="62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1"/>
      <c r="I540" s="62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1"/>
      <c r="R580" s="62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1"/>
      <c r="M582" s="62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1"/>
      <c r="I590" s="62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1"/>
      <c r="M592" s="62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1"/>
      <c r="M599" s="62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1"/>
      <c r="R609" s="62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1"/>
      <c r="L612" s="62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1"/>
      <c r="I617" s="62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1"/>
      <c r="L633" s="62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1"/>
      <c r="R640" s="62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1"/>
      <c r="I643" s="62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1"/>
      <c r="M660" s="62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1"/>
      <c r="M661" s="62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1"/>
      <c r="I662" s="62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1"/>
      <c r="L664" s="62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1"/>
      <c r="L665" s="62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1"/>
      <c r="L666" s="62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1"/>
      <c r="R667" s="62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1"/>
      <c r="R670" s="62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1"/>
      <c r="I673" s="62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1"/>
      <c r="R674" s="62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1"/>
      <c r="R676" s="62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1"/>
      <c r="L681" s="62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1"/>
      <c r="L689" s="62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1"/>
      <c r="L692" s="62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1"/>
      <c r="L693" s="62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1"/>
      <c r="R703" s="62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1"/>
      <c r="I704" s="62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1"/>
      <c r="L706" s="62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1"/>
      <c r="I707" s="62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1"/>
      <c r="R710" s="62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1"/>
      <c r="R711" s="62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1"/>
      <c r="I718" s="62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1"/>
      <c r="I721" s="62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1"/>
      <c r="M724" s="62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1"/>
      <c r="L733" s="62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1"/>
      <c r="M737" s="62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1"/>
      <c r="M748" s="62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1"/>
      <c r="M750" s="62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1"/>
      <c r="L791" s="62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1"/>
      <c r="I804" s="62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1"/>
      <c r="M814" s="62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1"/>
      <c r="I816" s="62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1"/>
      <c r="R818" s="62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1"/>
      <c r="I820" s="62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1"/>
      <c r="M823" s="62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1"/>
      <c r="I840" s="62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1"/>
      <c r="I841" s="62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1"/>
      <c r="I855" s="62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1"/>
      <c r="I856" s="62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1"/>
      <c r="L862" s="62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1"/>
      <c r="I876" s="62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1"/>
      <c r="I880" s="62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1"/>
      <c r="R895" s="62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1"/>
      <c r="I896" s="62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1"/>
      <c r="I907" s="62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1"/>
      <c r="M911" s="62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1"/>
      <c r="I920" s="62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1"/>
      <c r="L921" s="62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1"/>
      <c r="L925" s="62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1"/>
      <c r="M926" s="62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1"/>
      <c r="I941" s="62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1"/>
      <c r="I982" s="62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1"/>
      <c r="I983" s="62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1"/>
      <c r="I987" s="62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1"/>
      <c r="L994" s="62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1"/>
      <c r="I1014" s="62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1"/>
      <c r="L1025" s="62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1"/>
      <c r="L1029" s="62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1"/>
      <c r="I1086" s="62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1"/>
      <c r="I1087" s="62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1"/>
      <c r="R1088" s="62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1"/>
      <c r="I1091" s="62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1"/>
      <c r="L1094" s="62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1"/>
      <c r="I1106" s="62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1"/>
      <c r="M1150" s="62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1"/>
      <c r="I1162" s="62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1"/>
      <c r="R1198" s="62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1"/>
      <c r="R1199" s="62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1"/>
      <c r="I1202" s="62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1"/>
      <c r="I1203" s="62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1"/>
      <c r="I1206" s="62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1"/>
      <c r="L1208" s="62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1"/>
      <c r="L1211" s="62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1"/>
      <c r="I1215" s="62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1"/>
      <c r="I1220" s="62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1"/>
      <c r="I1253" s="62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1"/>
      <c r="I1254" s="62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1"/>
      <c r="I1255" s="62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1"/>
      <c r="I1256" s="62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1"/>
      <c r="I1257" s="62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1"/>
      <c r="L1258" s="62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1"/>
      <c r="L1315" s="62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1"/>
      <c r="L1317" s="62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1"/>
      <c r="L1318" s="62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1"/>
      <c r="L1320" s="62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1"/>
      <c r="L1335" s="62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1"/>
      <c r="I1347" s="62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1"/>
      <c r="I1354" s="62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1"/>
      <c r="I1356" s="62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1"/>
      <c r="I1358" s="62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1"/>
      <c r="M1361" s="62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1"/>
      <c r="L1362" s="62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1"/>
      <c r="L1365" s="62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1"/>
      <c r="L1366" s="62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1"/>
      <c r="I1367" s="62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1"/>
      <c r="I1378" s="62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1"/>
      <c r="I1383" s="62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1"/>
      <c r="I1387" s="62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1"/>
      <c r="L1396" s="62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1"/>
      <c r="L1397" s="62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1"/>
      <c r="L1406" s="62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1"/>
      <c r="I1407" s="62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1"/>
      <c r="I1415" s="62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1"/>
      <c r="L1417" s="62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1"/>
      <c r="R1458" s="62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1"/>
      <c r="M1478" s="62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1"/>
      <c r="L1480" s="62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1"/>
      <c r="L1481" s="62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1"/>
      <c r="R1486" s="62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1"/>
      <c r="R1501" s="62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1"/>
      <c r="M1505" s="62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1"/>
      <c r="I1507" s="62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1"/>
      <c r="I1511" s="62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1"/>
      <c r="I1521" s="62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1"/>
      <c r="L1537" s="62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1"/>
      <c r="L1538" s="62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1"/>
      <c r="L1539" s="62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1"/>
      <c r="I1621" s="62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1"/>
      <c r="I1622" s="62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1"/>
      <c r="I1623" s="62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1"/>
      <c r="I1624" s="62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1"/>
      <c r="I1625" s="62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1"/>
      <c r="I1626" s="62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1"/>
      <c r="L1637" s="62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1"/>
      <c r="L1638" s="62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1"/>
      <c r="I1765" s="62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1"/>
      <c r="I1766" s="62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1"/>
      <c r="I1767" s="62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1"/>
      <c r="I1768" s="62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1"/>
      <c r="I1769" s="62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1"/>
      <c r="I1903" s="62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1"/>
      <c r="M1917" s="62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1"/>
      <c r="L1931" s="62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1"/>
      <c r="L1932" s="62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1"/>
      <c r="L1933" s="62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1"/>
      <c r="I1941" s="62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1"/>
      <c r="L1943" s="62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1"/>
      <c r="L1944" s="62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1"/>
      <c r="I1950" s="62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1"/>
      <c r="I1951" s="62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1"/>
      <c r="L1957" s="62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1"/>
      <c r="L1959" s="62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1"/>
      <c r="I1963" s="62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1"/>
      <c r="I1964" s="62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1"/>
      <c r="I1965" s="62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1"/>
      <c r="I1977" s="62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1"/>
      <c r="I1986" s="62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1"/>
      <c r="I1988" s="62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1"/>
      <c r="L1990" s="62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1"/>
      <c r="M2005" s="62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1"/>
      <c r="I2008" s="62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1"/>
      <c r="I2009" s="62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1"/>
      <c r="I2029" s="62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1"/>
      <c r="I2053" s="62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1"/>
      <c r="I2074" s="62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1"/>
      <c r="I2201" s="62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1"/>
      <c r="I2220" s="62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1"/>
      <c r="L2228" s="62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1"/>
      <c r="I2244" s="62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1"/>
      <c r="I2245" s="62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1"/>
      <c r="I2246" s="62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1"/>
      <c r="I2247" s="62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1"/>
      <c r="I2276" s="62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1"/>
      <c r="L2284" s="62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1"/>
      <c r="L2285" s="62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1"/>
      <c r="L2286" s="62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1"/>
      <c r="L2562" s="62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1"/>
      <c r="L2563" s="62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1"/>
      <c r="I2835" s="62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1"/>
      <c r="L2837" s="62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1"/>
      <c r="L2838" s="62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1"/>
      <c r="L2839" s="62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1"/>
      <c r="I2919" s="62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1"/>
      <c r="M2927" s="62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1"/>
      <c r="I3022" s="62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1"/>
      <c r="I3025" s="62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1"/>
      <c r="I3027" s="62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1"/>
      <c r="L3048" s="62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1"/>
      <c r="L3050" s="62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1"/>
      <c r="L3053" s="62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1"/>
      <c r="L3056" s="62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1"/>
      <c r="L3058" s="62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1"/>
      <c r="L3060" s="62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1"/>
      <c r="I3064" s="62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1"/>
      <c r="I3065" s="62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1"/>
      <c r="I3067" s="62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1"/>
      <c r="L3075" s="62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1"/>
      <c r="L3076" s="62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1"/>
      <c r="L3078" s="62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1"/>
      <c r="L3080" s="62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1"/>
      <c r="L3083" s="62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1"/>
      <c r="L3084" s="62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1"/>
      <c r="I3188" s="62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1"/>
      <c r="I3189" s="62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1"/>
      <c r="L3206" s="62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1"/>
      <c r="L3208" s="62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1"/>
      <c r="L3209" s="62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1"/>
      <c r="L3210" s="62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1"/>
      <c r="L3212" s="62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1"/>
      <c r="L3213" s="62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1"/>
      <c r="L3214" s="62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1"/>
      <c r="L3215" s="62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1"/>
      <c r="L3217" s="62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1"/>
      <c r="L3218" s="62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1"/>
      <c r="L3220" s="62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1"/>
      <c r="L3222" s="62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1"/>
      <c r="I3340" s="62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1"/>
      <c r="L3352" s="62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1"/>
      <c r="L3355" s="62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1"/>
      <c r="L3356" s="62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1"/>
      <c r="R3382" s="62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1"/>
      <c r="R3420" s="62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1"/>
      <c r="I3506" s="62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1"/>
      <c r="I3507" s="62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1"/>
      <c r="I3508" s="62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1"/>
      <c r="I3509" s="62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1"/>
      <c r="I3510" s="62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1"/>
      <c r="L3521" s="62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1"/>
      <c r="I3548" s="62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1"/>
      <c r="I3549" s="62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1"/>
      <c r="I3550" s="62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1"/>
      <c r="I3551" s="62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1"/>
      <c r="I3552" s="62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1"/>
      <c r="I3553" s="62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1"/>
      <c r="I3554" s="62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1"/>
      <c r="L3563" s="62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1"/>
      <c r="L3564" s="62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1"/>
      <c r="L3565" s="62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1"/>
      <c r="I3573" s="62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1"/>
      <c r="I3574" s="62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1"/>
      <c r="I3575" s="62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1"/>
      <c r="L3585" s="62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1"/>
      <c r="L3589" s="62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1"/>
      <c r="M3590" s="62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1"/>
      <c r="I3597" s="62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1"/>
      <c r="I3610" s="62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1"/>
      <c r="R3615" s="62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1"/>
      <c r="I3616" s="62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1"/>
      <c r="I3617" s="62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1"/>
      <c r="L3631" s="62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1"/>
      <c r="L3632" s="62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1"/>
      <c r="L3633" s="62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1"/>
      <c r="L3634" s="62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1"/>
      <c r="I3684" s="62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1"/>
      <c r="I3685" s="62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1"/>
      <c r="I3686" s="62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1"/>
      <c r="L3703" s="62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1"/>
      <c r="L3704" s="62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1"/>
      <c r="L3705" s="62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1"/>
      <c r="L3706" s="62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1"/>
      <c r="R3727" s="62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1"/>
      <c r="I3728" s="62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1"/>
      <c r="I3729" s="62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1"/>
      <c r="I3730" s="62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1"/>
      <c r="M3735" s="62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1"/>
      <c r="L3748" s="62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1"/>
      <c r="L3749" s="62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1"/>
      <c r="L3750" s="62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1"/>
      <c r="L3751" s="62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1"/>
      <c r="I3771" s="62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1"/>
      <c r="I3772" s="62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1"/>
      <c r="I3773" s="62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1"/>
      <c r="M3784" s="62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1"/>
      <c r="M3785" s="62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1"/>
      <c r="M3786" s="62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1"/>
      <c r="L3790" s="62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1"/>
      <c r="L3791" s="62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1"/>
      <c r="L3792" s="62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1"/>
      <c r="L3793" s="62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1"/>
      <c r="L3794" s="62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1"/>
      <c r="L3795" s="62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1"/>
      <c r="L3796" s="62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1"/>
      <c r="L3797" s="62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1"/>
      <c r="L3798" s="62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1"/>
      <c r="L3799" s="62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1"/>
      <c r="L3800" s="62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1"/>
      <c r="L3801" s="62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1"/>
      <c r="L3802" s="62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1"/>
      <c r="L3803" s="62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1"/>
      <c r="L3804" s="62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1"/>
      <c r="L3805" s="62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1"/>
      <c r="L3806" s="62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1"/>
      <c r="L3807" s="62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1"/>
      <c r="L3808" s="62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1"/>
      <c r="R3852" s="62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1"/>
      <c r="I3854" s="62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1"/>
      <c r="I3855" s="62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1"/>
      <c r="I3856" s="62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1"/>
      <c r="I3857" s="62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1"/>
      <c r="I3858" s="62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1"/>
      <c r="I3859" s="62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1"/>
      <c r="I3860" s="62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1"/>
      <c r="I3861" s="62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1"/>
      <c r="I3862" s="62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1"/>
      <c r="I3863" s="62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1"/>
      <c r="I3864" s="62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1"/>
      <c r="I3865" s="62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1"/>
      <c r="I3866" s="62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1"/>
      <c r="I3867" s="62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1"/>
      <c r="I3868" s="62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1"/>
      <c r="I3869" s="62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1"/>
      <c r="I3870" s="62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1"/>
      <c r="M3891" s="62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1"/>
      <c r="L3895" s="62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1"/>
      <c r="L3896" s="62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1"/>
      <c r="L3897" s="62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1"/>
      <c r="L3898" s="62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1"/>
      <c r="L3899" s="62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1"/>
      <c r="L3900" s="62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1"/>
      <c r="L3901" s="62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1"/>
      <c r="L3903" s="62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1"/>
      <c r="L3904" s="62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1"/>
      <c r="L3905" s="62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1"/>
      <c r="L3906" s="62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1"/>
      <c r="L3907" s="62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1"/>
      <c r="L3908" s="62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1"/>
      <c r="L3909" s="62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1"/>
      <c r="L3910" s="62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1"/>
      <c r="L3911" s="62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0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K18:L18"/>
    <mergeCell ref="K23:L23"/>
    <mergeCell ref="K36:L36"/>
    <mergeCell ref="H42:I42"/>
    <mergeCell ref="K43:L43"/>
    <mergeCell ref="K60:L60"/>
    <mergeCell ref="K88:L88"/>
    <mergeCell ref="K92:L92"/>
    <mergeCell ref="H252:I252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3" t="s">
        <v>23</v>
      </c>
      <c r="B1" s="62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4" t="s">
        <v>8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4" t="s">
        <v>20</v>
      </c>
      <c r="B2" s="62"/>
      <c r="C2" s="62"/>
      <c r="D2" s="62"/>
      <c r="E2" s="62"/>
      <c r="F2" s="62"/>
      <c r="G2" s="62"/>
      <c r="H2" s="62"/>
      <c r="I2" s="62"/>
      <c r="J2" s="62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3" t="s">
        <v>23</v>
      </c>
      <c r="B1" s="62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4" t="s">
        <v>21</v>
      </c>
      <c r="B2" s="62"/>
      <c r="C2" s="62"/>
      <c r="D2" s="62"/>
      <c r="E2" s="62"/>
      <c r="F2" s="62"/>
      <c r="G2" s="62"/>
      <c r="H2" s="62"/>
      <c r="I2" s="62"/>
      <c r="J2" s="62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4" t="s">
        <v>9</v>
      </c>
      <c r="B2" s="62"/>
      <c r="C2" s="62"/>
      <c r="D2" s="62"/>
      <c r="E2" s="62"/>
      <c r="F2" s="62"/>
      <c r="G2" s="62"/>
      <c r="H2" s="62"/>
      <c r="I2" s="62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8">_xlfn._xlws.FILTER('Data Sheet'!A:A,'Data Sheet'!H:H=A2,"NA")</f>
        <v>9785</v>
      </c>
      <c r="B4" s="22" t="str">
        <f>_xlfn.IFNA(VLOOKUP($A4,'Data Sheet'!$A:B,2,FALSE),"NA")</f>
        <v>18/10/2021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>
        <f>_xlfn.IFNA(VLOOKUP($A4,'Data Sheet'!$A:F,6,FALSE),"NA")</f>
        <v>43953</v>
      </c>
      <c r="G4" s="24">
        <f>_xlfn.IFNA(VLOOKUP($A4,'Data Sheet'!$A:G,7,FALSE),"NA")</f>
        <v>1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1. Pneumonia, community acquired- (PCAP A, B, C or D)</v>
      </c>
      <c r="J4" s="24" t="str">
        <f>_xlfn.IFNA(VLOOKUP($A4,'Data Sheet'!$A:S,19,FALSE),"NA")</f>
        <v>B59</v>
      </c>
      <c r="K4" s="25" t="str">
        <f>_xlfn.IFNA(VLOOKUP($A4,'Data Sheet'!$A:T,20,FALSE),"NA")</f>
        <v>Pneumocystis Jirovecii Pneumonia</v>
      </c>
    </row>
    <row r="5" spans="1:20" ht="13" x14ac:dyDescent="0.15">
      <c r="A5" s="20">
        <v>9784</v>
      </c>
      <c r="B5" s="22" t="str">
        <f>_xlfn.IFNA(VLOOKUP($A5,'Data Sheet'!$A:B,2,FALSE),"NA")</f>
        <v>18/10/2021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Female</v>
      </c>
      <c r="F5" s="23">
        <f>_xlfn.IFNA(VLOOKUP($A5,'Data Sheet'!$A:F,6,FALSE),"NA")</f>
        <v>43953</v>
      </c>
      <c r="G5" s="26">
        <f>_xlfn.IFNA(VLOOKUP($A5,'Data Sheet'!$A:G,7,FALSE),"NA")</f>
        <v>1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1. Pneumonia, community acquired- (PCAP A, B, C or D)</v>
      </c>
      <c r="J5" s="26" t="str">
        <f>_xlfn.IFNA(VLOOKUP($A5,'Data Sheet'!$A:S,19,FALSE),"NA")</f>
        <v>B37.1</v>
      </c>
      <c r="K5" s="29" t="str">
        <f>_xlfn.IFNA(VLOOKUP($A5,'Data Sheet'!$A:T,20,FALSE),"NA")</f>
        <v>Candida Pneumonia</v>
      </c>
    </row>
    <row r="6" spans="1:20" ht="13" x14ac:dyDescent="0.15">
      <c r="A6" s="20">
        <v>9783</v>
      </c>
      <c r="B6" s="22" t="str">
        <f>_xlfn.IFNA(VLOOKUP($A6,'Data Sheet'!$A:B,2,FALSE),"NA")</f>
        <v>18/10/2021</v>
      </c>
      <c r="C6" s="22" t="str">
        <f>_xlfn.IFNA(VLOOKUP($A6,'Data Sheet'!$A:C,3,FALSE),"NA")</f>
        <v>ust.registry</v>
      </c>
      <c r="D6" s="22" t="str">
        <f>_xlfn.IFNA(VLOOKUP($A6,'Data Sheet'!$A:D,4,FALSE),"NA")</f>
        <v>New</v>
      </c>
      <c r="E6" s="22" t="str">
        <f>_xlfn.IFNA(VLOOKUP($A6,'Data Sheet'!$A:E,5,FALSE),"NA")</f>
        <v>Female</v>
      </c>
      <c r="F6" s="23">
        <f>_xlfn.IFNA(VLOOKUP($A6,'Data Sheet'!$A:F,6,FALSE),"NA")</f>
        <v>43953</v>
      </c>
      <c r="G6" s="26">
        <f>_xlfn.IFNA(VLOOKUP($A6,'Data Sheet'!$A:G,7,FALSE),"NA")</f>
        <v>1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8 Pulmonary Tuberculosis (Exposure, Latent TB infection, TB Disease)</v>
      </c>
      <c r="J6" s="26" t="str">
        <f>_xlfn.IFNA(VLOOKUP($A6,'Data Sheet'!$A:S,19,FALSE),"NA")</f>
        <v>A15</v>
      </c>
      <c r="K6" s="29" t="str">
        <f>_xlfn.IFNA(VLOOKUP($A6,'Data Sheet'!$A:T,20,FALSE),"NA")</f>
        <v>Pulmonary Tuberculosis</v>
      </c>
    </row>
    <row r="7" spans="1:20" ht="13" x14ac:dyDescent="0.15">
      <c r="A7" s="20">
        <v>9779</v>
      </c>
      <c r="B7" s="22" t="str">
        <f>_xlfn.IFNA(VLOOKUP($A7,'Data Sheet'!$A:B,2,FALSE),"NA")</f>
        <v>18/10/2021</v>
      </c>
      <c r="C7" s="22" t="str">
        <f>_xlfn.IFNA(VLOOKUP($A7,'Data Sheet'!$A:C,3,FALSE),"NA")</f>
        <v>ust.registry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15/05/2019</v>
      </c>
      <c r="G7" s="26">
        <f>_xlfn.IFNA(VLOOKUP($A7,'Data Sheet'!$A:G,7,FALSE),"NA")</f>
        <v>0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1. Pneumonia, community acquired- (PCAP A, B, C or D)</v>
      </c>
      <c r="J7" s="26" t="str">
        <f>_xlfn.IFNA(VLOOKUP($A7,'Data Sheet'!$A:S,19,FALSE),"NA")</f>
        <v>J18</v>
      </c>
      <c r="K7" s="29" t="str">
        <f>_xlfn.IFNA(VLOOKUP($A7,'Data Sheet'!$A:T,20,FALSE),"NA")</f>
        <v>Pneumonia, PCAP-C</v>
      </c>
    </row>
    <row r="8" spans="1:20" ht="13" x14ac:dyDescent="0.15">
      <c r="A8" s="20">
        <v>9778</v>
      </c>
      <c r="B8" s="22" t="str">
        <f>_xlfn.IFNA(VLOOKUP($A8,'Data Sheet'!$A:B,2,FALSE),"NA")</f>
        <v>18/10/2021</v>
      </c>
      <c r="C8" s="22" t="str">
        <f>_xlfn.IFNA(VLOOKUP($A8,'Data Sheet'!$A:C,3,FALSE),"NA")</f>
        <v>ust.registry</v>
      </c>
      <c r="D8" s="22" t="str">
        <f>_xlfn.IFNA(VLOOKUP($A8,'Data Sheet'!$A:D,4,FALSE),"NA")</f>
        <v>New</v>
      </c>
      <c r="E8" s="22" t="str">
        <f>_xlfn.IFNA(VLOOKUP($A8,'Data Sheet'!$A:E,5,FALSE),"NA")</f>
        <v>Female</v>
      </c>
      <c r="F8" s="23" t="str">
        <f>_xlfn.IFNA(VLOOKUP($A8,'Data Sheet'!$A:F,6,FALSE),"NA")</f>
        <v>20/08/2019</v>
      </c>
      <c r="G8" s="26">
        <f>_xlfn.IFNA(VLOOKUP($A8,'Data Sheet'!$A:G,7,FALSE),"NA")</f>
        <v>2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1. Pneumonia, community acquired- (PCAP A, B, C or D)</v>
      </c>
      <c r="J8" s="26" t="str">
        <f>_xlfn.IFNA(VLOOKUP($A8,'Data Sheet'!$A:S,19,FALSE),"NA")</f>
        <v>J18.9</v>
      </c>
      <c r="K8" s="29" t="str">
        <f>_xlfn.IFNA(VLOOKUP($A8,'Data Sheet'!$A:T,20,FALSE),"NA")</f>
        <v>Pneumonia, PCAP-B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4" t="s">
        <v>11</v>
      </c>
      <c r="B2" s="62"/>
      <c r="C2" s="62"/>
      <c r="D2" s="62"/>
      <c r="E2" s="62"/>
      <c r="F2" s="62"/>
      <c r="G2" s="62"/>
      <c r="H2" s="62"/>
      <c r="I2" s="62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Sheet'!$A:L,12,FALSE),"NA")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3" t="s">
        <v>23</v>
      </c>
      <c r="B1" s="62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4" t="s">
        <v>13</v>
      </c>
      <c r="B2" s="62"/>
      <c r="C2" s="62"/>
      <c r="D2" s="62"/>
      <c r="E2" s="62"/>
      <c r="F2" s="62"/>
      <c r="G2" s="62"/>
      <c r="H2" s="62"/>
      <c r="I2" s="62"/>
      <c r="J2" s="62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5">_xlfn._xlws.FILTER('Data Sheet'!A:A,'Data Sheet'!H:H=A2,"NA")</f>
        <v>9786</v>
      </c>
      <c r="B4" s="21" t="str">
        <f>_xlfn.IFNA(VLOOKUP($A4,'Data Sheet'!$A:B,2,FALSE),"NA")</f>
        <v>18/10/2021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>
        <f>_xlfn.IFNA(VLOOKUP($A4,'Data Sheet'!$A:F,6,FALSE),"NA")</f>
        <v>43953</v>
      </c>
      <c r="G4" s="24">
        <f>_xlfn.IFNA(VLOOKUP($A4,'Data Sheet'!$A:G,7,FALSE),"NA")</f>
        <v>1</v>
      </c>
      <c r="H4" s="29">
        <f>_xlfn.IFNA(VLOOKUP($A4,'Data Sheet'!$A:N,14,FALSE),"NA")</f>
        <v>0</v>
      </c>
      <c r="I4" s="29">
        <f>_xlfn.IFNA(VLOOKUP($A4,'Data Sheet'!$A:O,15,FALSE),"NA")</f>
        <v>0</v>
      </c>
      <c r="J4" s="24" t="str">
        <f>_xlfn.IFNA(VLOOKUP($A4,'Data Sheet'!$A:S,19,FALSE),"NA")</f>
        <v>Pediatric Acute Respiratory Distress Syndrome</v>
      </c>
      <c r="K4" s="25">
        <f>_xlfn.IFNA(VLOOKUP($A4,'Data Sheet'!$A:T,20,FALSE),"NA")</f>
        <v>0</v>
      </c>
    </row>
    <row r="5" spans="1:20" ht="13" x14ac:dyDescent="0.15">
      <c r="A5" s="20">
        <v>9780</v>
      </c>
      <c r="B5" s="21" t="str">
        <f>_xlfn.IFNA(VLOOKUP($A5,'Data Sheet'!$A:B,2,FALSE),"NA")</f>
        <v>18/10/2021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15/05/2019</v>
      </c>
      <c r="G5" s="26">
        <f>_xlfn.IFNA(VLOOKUP($A5,'Data Sheet'!$A:G,7,FALSE),"NA")</f>
        <v>2</v>
      </c>
      <c r="H5" s="29" t="str">
        <f>_xlfn.IFNA(VLOOKUP($A5,'Data Sheet'!$A:N,14,FALSE),"NA")</f>
        <v>A. Bronchial Asthma</v>
      </c>
      <c r="I5" s="29">
        <f>_xlfn.IFNA(VLOOKUP($A5,'Data Sheet'!$A:O,15,FALSE),"NA")</f>
        <v>0</v>
      </c>
      <c r="J5" s="26" t="str">
        <f>_xlfn.IFNA(VLOOKUP($A5,'Data Sheet'!$A:S,19,FALSE),"NA")</f>
        <v>J45</v>
      </c>
      <c r="K5" s="29" t="str">
        <f>_xlfn.IFNA(VLOOKUP($A5,'Data Sheet'!$A:T,20,FALSE),"NA")</f>
        <v>Bronchial Asthma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modified xsi:type="dcterms:W3CDTF">2021-10-18T10:22:45Z</dcterms:modified>
</cp:coreProperties>
</file>